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10" windowWidth="11340" windowHeight="63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247--3159949,2      244-2110650,8</t>
        </r>
      </text>
    </comment>
    <comment ref="D4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федеральные+н/д</t>
        </r>
      </text>
    </comment>
    <comment ref="D4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федеральные+н/д</t>
        </r>
      </text>
    </comment>
  </commentList>
</comments>
</file>

<file path=xl/sharedStrings.xml><?xml version="1.0" encoding="utf-8"?>
<sst xmlns="http://schemas.openxmlformats.org/spreadsheetml/2006/main" count="2386" uniqueCount="434">
  <si>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</si>
  <si>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</si>
  <si>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</si>
  <si>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</si>
  <si>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</si>
  <si>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</si>
  <si>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</si>
  <si>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</si>
  <si>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</si>
  <si>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</si>
  <si>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</si>
  <si>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</si>
  <si>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</si>
  <si>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</si>
  <si>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</si>
  <si>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</si>
  <si>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</si>
  <si>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</si>
  <si>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</si>
  <si>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</si>
  <si>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</si>
  <si>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</si>
  <si>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</si>
  <si>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</si>
  <si>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</si>
  <si>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</si>
  <si>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</si>
  <si>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</si>
  <si>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</si>
  <si>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</si>
  <si>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</si>
  <si>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</si>
  <si>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</si>
  <si>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</si>
  <si>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</si>
  <si>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</si>
  <si>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</si>
  <si>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</si>
  <si>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</si>
  <si>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</si>
  <si>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</si>
  <si>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</si>
  <si>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</si>
  <si>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</si>
  <si>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</si>
  <si>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</si>
  <si>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</si>
  <si>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</si>
  <si>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</si>
  <si>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</si>
  <si>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</si>
  <si>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</si>
  <si>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</si>
  <si>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</si>
  <si>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0103</t>
  </si>
  <si>
    <t>0203</t>
  </si>
  <si>
    <t>Жилищно-коммунальное хозяйство</t>
  </si>
  <si>
    <t>0500</t>
  </si>
  <si>
    <t>000</t>
  </si>
  <si>
    <t>Коммунальное хозяйство</t>
  </si>
  <si>
    <t>0502</t>
  </si>
  <si>
    <t>0503</t>
  </si>
  <si>
    <t>241</t>
  </si>
  <si>
    <t>0707</t>
  </si>
  <si>
    <t>Свод по Культуре</t>
  </si>
  <si>
    <t>0801</t>
  </si>
  <si>
    <t>1003</t>
  </si>
  <si>
    <t>251</t>
  </si>
  <si>
    <t>ИТОГО ПО ГОРОДУ</t>
  </si>
  <si>
    <t>703</t>
  </si>
  <si>
    <t>0505</t>
  </si>
  <si>
    <t>Свод по ЖКХ</t>
  </si>
  <si>
    <t>Пенсионное обеспечение</t>
  </si>
  <si>
    <t>1001</t>
  </si>
  <si>
    <t>увеличение стоимости основных  средств</t>
  </si>
  <si>
    <t>увеличение стоимости материальных запасов</t>
  </si>
  <si>
    <t>0111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</si>
  <si>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</si>
  <si>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</si>
  <si>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</si>
  <si>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</si>
  <si>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</si>
  <si>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</si>
  <si>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</si>
  <si>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</si>
  <si>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</si>
  <si>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</si>
  <si>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</si>
  <si>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</si>
  <si>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</si>
  <si>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</si>
  <si>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</si>
  <si>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</si>
  <si>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</si>
  <si>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</si>
  <si>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</si>
  <si>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</si>
  <si>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</si>
  <si>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</si>
  <si>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</si>
  <si>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</si>
  <si>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</si>
  <si>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</si>
  <si>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</si>
  <si>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</si>
  <si>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</si>
  <si>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</si>
  <si>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</si>
  <si>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</si>
  <si>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</si>
  <si>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</si>
  <si>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</si>
  <si>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</si>
  <si>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</si>
  <si>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</si>
  <si>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</si>
  <si>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</si>
  <si>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</si>
  <si>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</si>
  <si>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</si>
  <si>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</si>
  <si>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</si>
  <si>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</si>
  <si>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</si>
  <si>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</si>
  <si>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</si>
  <si>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</si>
  <si>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</si>
  <si>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</si>
  <si>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</si>
  <si>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</si>
  <si>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0200120020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</si>
  <si>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</si>
  <si>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</si>
  <si>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</si>
  <si>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</si>
  <si>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</si>
  <si>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</si>
  <si>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03</t>
  </si>
  <si>
    <t>0000000000</t>
  </si>
  <si>
    <t>Благоустройство</t>
  </si>
  <si>
    <t>1100120110</t>
  </si>
  <si>
    <t>Расходы на оплату налогов, сборов, штрафов и пеней</t>
  </si>
  <si>
    <t>850</t>
  </si>
  <si>
    <t>Хозяйственные расходы</t>
  </si>
  <si>
    <t>1300420130</t>
  </si>
  <si>
    <t>1300520130</t>
  </si>
  <si>
    <t>Социальная политика</t>
  </si>
  <si>
    <t>10</t>
  </si>
  <si>
    <t>9990020070</t>
  </si>
  <si>
    <t>Социальное обеспечение населения</t>
  </si>
  <si>
    <t>Физическая культура и спорт</t>
  </si>
  <si>
    <t>1100</t>
  </si>
  <si>
    <t>1600420160</t>
  </si>
  <si>
    <t>1600120160</t>
  </si>
  <si>
    <t>9990060080</t>
  </si>
  <si>
    <t>1200120120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</si>
  <si>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</si>
  <si>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</si>
  <si>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</si>
  <si>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</si>
  <si>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</si>
  <si>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</si>
  <si>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</si>
  <si>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</si>
  <si>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</si>
  <si>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</si>
  <si>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</si>
  <si>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</si>
  <si>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</si>
  <si>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</si>
  <si>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</si>
  <si>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</si>
  <si>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</si>
  <si>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1600520160</t>
  </si>
  <si>
    <t>газ</t>
  </si>
  <si>
    <t>129</t>
  </si>
  <si>
    <t>119</t>
  </si>
  <si>
    <t>853</t>
  </si>
  <si>
    <t>831</t>
  </si>
  <si>
    <t>0400</t>
  </si>
  <si>
    <t>9990010810</t>
  </si>
  <si>
    <t>1300720130</t>
  </si>
  <si>
    <t>Территориальная избирательная комиссия Александровского района</t>
  </si>
  <si>
    <t>0107</t>
  </si>
  <si>
    <t>880</t>
  </si>
  <si>
    <t>999000Г110</t>
  </si>
  <si>
    <t>999002Ж050</t>
  </si>
  <si>
    <t>9990014970</t>
  </si>
  <si>
    <t>0412</t>
  </si>
  <si>
    <t>2200320220</t>
  </si>
  <si>
    <t>1301220130</t>
  </si>
  <si>
    <t>Дорожное хозяйство(дорожне фонды)</t>
  </si>
  <si>
    <t>1900120190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</si>
  <si>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</si>
  <si>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</si>
  <si>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</si>
  <si>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</si>
  <si>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400</t>
  </si>
  <si>
    <t>ОХРАНА СЕМЬИ И ДЕТСТВА</t>
  </si>
  <si>
    <t>1004</t>
  </si>
  <si>
    <t>13009S0390</t>
  </si>
  <si>
    <t>уплата налогов,сборов и иных платежей</t>
  </si>
  <si>
    <t>200F255550</t>
  </si>
  <si>
    <t>412</t>
  </si>
  <si>
    <t>иные выплаты текущего характера физическим лицам</t>
  </si>
  <si>
    <t>999002Ч010</t>
  </si>
  <si>
    <t>9990000100</t>
  </si>
  <si>
    <t>264</t>
  </si>
  <si>
    <t>221F367483</t>
  </si>
  <si>
    <t>221F367484</t>
  </si>
  <si>
    <t>221F36748S</t>
  </si>
  <si>
    <t>уплата иных платежей</t>
  </si>
  <si>
    <t>уплата налога на имущество организаций и земельного налога</t>
  </si>
  <si>
    <t>уплата прочих налого,сборов</t>
  </si>
  <si>
    <t>уплата прочих налогов, сборов</t>
  </si>
  <si>
    <t>295</t>
  </si>
  <si>
    <t>другие экономические санкции</t>
  </si>
  <si>
    <t>Субсидии на финансовое обеспечение муниципального задания на оказание муниципальных услуг (выполнение работ) МБУ "Восход"</t>
  </si>
  <si>
    <t>1001220100</t>
  </si>
  <si>
    <t>241/223.1</t>
  </si>
  <si>
    <t>241/223.2</t>
  </si>
  <si>
    <t>241/223.3</t>
  </si>
  <si>
    <t>увеличение стоимости основных средств</t>
  </si>
  <si>
    <t>расходы на горючесмазочные материалы</t>
  </si>
  <si>
    <t>241/340.1</t>
  </si>
  <si>
    <t>241/340.2</t>
  </si>
  <si>
    <t>291</t>
  </si>
  <si>
    <t>налоги,пошлины и сбооры</t>
  </si>
  <si>
    <t>13008S0390</t>
  </si>
  <si>
    <t>243</t>
  </si>
  <si>
    <t>работы,услуги по содержанию имущества</t>
  </si>
  <si>
    <t>1001320100</t>
  </si>
  <si>
    <t>касс.расх</t>
  </si>
  <si>
    <t>остаток</t>
  </si>
  <si>
    <t>99900S0050</t>
  </si>
  <si>
    <t>Муниципальная программа  "Развитие физической культуры и спорта города Карабаново "</t>
  </si>
  <si>
    <t>Муниципальная программа "Развитие физической культуры и спорта города Карабаново "</t>
  </si>
  <si>
    <t>Муниципальная программа "Сохранение и развитие культуры города Карабаново"</t>
  </si>
  <si>
    <t>Муниципальная программа "Детская и молодежная политика города Карабаново 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</si>
  <si>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" </t>
  </si>
  <si>
    <t>Муниципальная программа "Формирование современной городской среды "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</si>
  <si>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Карабаново"</t>
  </si>
  <si>
    <t>Расходы на реализацию мероприятий для обеспечения инженерной и транспортной инфраструктуры земельных участков, передаваемых многодетным семьям (капитальные вложения в объекты государственной (муниципальной) собственности)</t>
  </si>
  <si>
    <t>414</t>
  </si>
  <si>
    <t>Свод Совет народных депутатов города Карабаново</t>
  </si>
  <si>
    <t>Учреждение: Администрация города Карабаново Александровского района Владимирской области</t>
  </si>
  <si>
    <t>прочие работы,услуги</t>
  </si>
  <si>
    <t>Расходы на технические паспорта и технические планы объектов недвижимости муниципального образования город Карабаново</t>
  </si>
  <si>
    <t>Муниципальная программа"Осуществление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"Дирекция жизнеобеспечения населения" города Карабаново"</t>
  </si>
  <si>
    <t>работы, услуги по содержанию имущества</t>
  </si>
  <si>
    <t>I год планового периода  2022 год</t>
  </si>
  <si>
    <t>II год планового периода 2023 год</t>
  </si>
  <si>
    <t>Обеспечение первичных мер пожарной безопасности, противопожарной защиты населенного пункта на территории муниципального образования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</si>
  <si>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(Межбюджетные трансферты)</t>
  </si>
  <si>
    <t>2200000000</t>
  </si>
  <si>
    <t>0100000000</t>
  </si>
  <si>
    <t>1100000000</t>
  </si>
  <si>
    <t>1000000000</t>
  </si>
  <si>
    <t>2000000000</t>
  </si>
  <si>
    <t>1300000000</t>
  </si>
  <si>
    <t>1600000000</t>
  </si>
  <si>
    <t>Муниципальная программа «Переселение граждан из аварийного жилищного фонда в муниципальном образовании город Карабаново Александровского района Владимирской области »</t>
  </si>
  <si>
    <t>Муниципальная программа "Благоустройство территории города Карабаново "</t>
  </si>
  <si>
    <t>Расходы на проведение городских мероприятий, праздников, фестивалей, выставок и конкурсов для детей и молодёжи</t>
  </si>
  <si>
    <t>увеличение стомисти материальных запасов</t>
  </si>
  <si>
    <t>Субсидии 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</si>
  <si>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Субсидии  на финансовое обеспечение муниципального задания на оказание муниципальных услуг (выполнение работ) МБУК Дом культуры города Карабаново" (проведение городских мероприятий)</t>
  </si>
  <si>
    <t>Субсидии 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</si>
  <si>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Субсидия на иные цели, не связанные с финансовым выполнением муниципального задания МБУК «Карабановская городская библиотека имени Ю.Н.Худова</t>
  </si>
  <si>
    <t>Пособия по социальной помощи населению в денежной форме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</si>
  <si>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</si>
  <si>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 (Межбюджетные трансферты)</t>
  </si>
  <si>
    <t>перечисления другим бюджетам бюджетной системы Российской Федерации</t>
  </si>
  <si>
    <t>340.2</t>
  </si>
  <si>
    <t>иные выплаты текущего характера организациям</t>
  </si>
  <si>
    <t>297</t>
  </si>
  <si>
    <t>штрафы за нарушение законодательства о налогах и сборах,законодательства о страховых взносах</t>
  </si>
  <si>
    <t>292</t>
  </si>
  <si>
    <t>0100320010</t>
  </si>
  <si>
    <t>247</t>
  </si>
  <si>
    <t>340.1</t>
  </si>
  <si>
    <t>Расходы на обеспечение функций органов местного самоуправления на управление муниципальным имуществом (исполнение судебных актов)</t>
  </si>
  <si>
    <t>830</t>
  </si>
  <si>
    <t>исполнение судебных актов Российской Федерации и мировых соглашений по возмещению причиненного вреда</t>
  </si>
  <si>
    <t>Расходы на обеспечение функций органов местного самоуправления на управление муниципальным имуществом (уплата налогов,сборов и иных платежей)</t>
  </si>
  <si>
    <t>налоги, пошлины и сборы</t>
  </si>
  <si>
    <t>иные выплаты текущего характера</t>
  </si>
  <si>
    <t>Мобилизационная и вневойсковая подготовка</t>
  </si>
  <si>
    <t>0310</t>
  </si>
  <si>
    <t>Муниципальная программа "Обеспечение пожарной безопасности в городе Карабаново "</t>
  </si>
  <si>
    <t>1700000000</t>
  </si>
  <si>
    <t>Субсидии на иные цели, не связанные с  выполнением муниципального задания на оказание муниципальных услуг (выполнение работ ) МБУ "Восход"</t>
  </si>
  <si>
    <t>1900000000</t>
  </si>
  <si>
    <t>19002S2460</t>
  </si>
  <si>
    <t>Муниципальная программа "Оформление права собственности на муниципальное имущество муниципального образования город Карабаново "</t>
  </si>
  <si>
    <t>штрафы за нарушение законодательства о закупках и нарушение контрактов(договоров)</t>
  </si>
  <si>
    <t>293</t>
  </si>
  <si>
    <t>298</t>
  </si>
  <si>
    <t>Муниципальная программа «Капитальный ремонт многоквартирных домов муниципального образования город Карабаново»</t>
  </si>
  <si>
    <t>2400000000</t>
  </si>
  <si>
    <t>2400120240</t>
  </si>
  <si>
    <t>иные выплаты капитального характера физическим лицам</t>
  </si>
  <si>
    <t>1800000000</t>
  </si>
  <si>
    <t>1800220180</t>
  </si>
  <si>
    <t>1800420180</t>
  </si>
  <si>
    <t>Муниципальная программа «Модернизация систем водоснабжения и водоотведения в городе Карабаново»</t>
  </si>
  <si>
    <t>2300000000</t>
  </si>
  <si>
    <t>Расходы на содержание и ремонт муниципального имущества города Карабаново</t>
  </si>
  <si>
    <t>1000120100</t>
  </si>
  <si>
    <t>223.5</t>
  </si>
  <si>
    <t>арендная плата за пользование имуществом</t>
  </si>
  <si>
    <t>224</t>
  </si>
  <si>
    <t>2000320200</t>
  </si>
  <si>
    <t>200F25555D</t>
  </si>
  <si>
    <t>Муниципальная программа «Муниципальная программа в области энергосбережения и повышения энергетической эффективности муниципального образования город Карабаново на 2021-2025 гг.»</t>
  </si>
  <si>
    <t>2100000000</t>
  </si>
  <si>
    <t>уличное освещение</t>
  </si>
  <si>
    <t>2100320210</t>
  </si>
  <si>
    <t>1200000000</t>
  </si>
  <si>
    <t>мусор</t>
  </si>
  <si>
    <t>241/223.5</t>
  </si>
  <si>
    <t>Основное мероприятие «Субсидия на иные цели, не связанные с финансовым выполнением муниципального задания МБУК «Дом культуры» г. Карабаново</t>
  </si>
  <si>
    <t>1301320130</t>
  </si>
  <si>
    <t>0</t>
  </si>
  <si>
    <t>13010L519F</t>
  </si>
  <si>
    <t>241/224</t>
  </si>
  <si>
    <t>160Р57200S</t>
  </si>
  <si>
    <t>Субсидии на иные цели, не связанные с финансовым выполнением муниципального задания МБУ "Спортивная школа имени Николая Тимофеевича Манина"</t>
  </si>
  <si>
    <t>Субсидии  на финансовое обеспечение муниципального задания на оказание муниципальных услуг (выполнение работ) МБУ "Спортивная школа имени Николая Тимофеевича Манина" (городские мероприятия)</t>
  </si>
  <si>
    <t>Расходы на организацию и проведение выборов</t>
  </si>
  <si>
    <t>999002В030</t>
  </si>
  <si>
    <t>первоночальная на 01.01.2022 год</t>
  </si>
  <si>
    <t>Расходы на материальное обеспечение деятельности муниципальных учреждений (Закупка товаров, работ и услуг для обеспечения государственных (муниципальных) нужд)</t>
  </si>
  <si>
    <t>Расходы на материальное обеспечение деятельности муниципальных учреждений (Иные бюджетные ассигнования)</t>
  </si>
  <si>
    <t xml:space="preserve"> Мероприятия при проведении ремонта дорожного покрытия и объектов благоустройства улично-дорожной сети муниципального образования город Карабаново</t>
  </si>
  <si>
    <t>Обеспечение доли муниципального образования на финансовое обеспечение дорожной деятельности в отношении автомобильных дорог общего пользования местного значения</t>
  </si>
  <si>
    <t>Субсидия на  финансовое обеспечение дорожной деятельности в отношении автомобильных дорог общего пользования местного значения</t>
  </si>
  <si>
    <t>19003S2460</t>
  </si>
  <si>
    <t xml:space="preserve">Муниципальная программа "Обеспечение территории МО г.Карабаново документами территориального планирования </t>
  </si>
  <si>
    <t>0300000000</t>
  </si>
  <si>
    <t>Подготовка документации по межеванию территориальных зон города и территориальному планированию</t>
  </si>
  <si>
    <t>0300120230</t>
  </si>
  <si>
    <t xml:space="preserve"> Проведение мероприятий по переселению жителей аварийного жилого фонда</t>
  </si>
  <si>
    <t>Муниципальная программа «Благоустройство территории города Карабаново »</t>
  </si>
  <si>
    <t>Создание мест накопления ТКО</t>
  </si>
  <si>
    <t>100132М010</t>
  </si>
  <si>
    <t>Муниципальная программа «Модернизация и капитальный ремонт системы теплоснабжения в городе Карабаново»</t>
  </si>
  <si>
    <t xml:space="preserve"> Расходы на реализацию мероприятий по модернизации внутриквартальных котельных сетей теплоснабжения г. Карабаново за счет средств субсидии из областного бюджета</t>
  </si>
  <si>
    <t>18001S1580</t>
  </si>
  <si>
    <t xml:space="preserve"> Расходы на реализацию мероприятий по модернизации внутриквартальных котельных сетей теплоснабжения г. Карабаново за счет средств местного бюджета</t>
  </si>
  <si>
    <t>18002S1580</t>
  </si>
  <si>
    <t xml:space="preserve"> Расходы бюжета по осуществлению мероприятий по модернизации внутриквартальных котельных сетей теплоснабжения г.Карабаново</t>
  </si>
  <si>
    <t>Расходы на реализацию мероприятий по модернизации водопровода г.Карабаново за счет средств субсидии из областного бюджета</t>
  </si>
  <si>
    <t>23001S1580</t>
  </si>
  <si>
    <t>Расходы на реализацию мероприятий по модернизации водопровода г.Карабаново за счет средств местного бюджета</t>
  </si>
  <si>
    <t>23002S1580</t>
  </si>
  <si>
    <t>Мероприятия по модернизации водопровода г.Карабаново</t>
  </si>
  <si>
    <t>2300320130</t>
  </si>
  <si>
    <t>Федеральный проект "Формирование комфортной городской среды" национального проекта "Жильё и городская среда"</t>
  </si>
  <si>
    <t>Расходы на выплаты по оплате труда работников местного самоуправления (Администрации) (Расходы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</si>
  <si>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</si>
  <si>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 (Иные бюджетные ассигнования)</t>
  </si>
  <si>
    <t>Расходы на выплаты по оплате труда работников местного самоуправления (глава администрации) (Расходы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фондами)</t>
  </si>
  <si>
    <t>Расходы на выплаты по оплате труда работников аппарата местного самоуправления (Расходы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фондами)</t>
  </si>
  <si>
    <t>Резервный фонд администрации города Карабаново (Иные бюджетные ассигнования)</t>
  </si>
  <si>
    <t>0200000000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</si>
  <si>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муниципального образования город Карабаново</t>
  </si>
  <si>
    <t>Муниципальная программа "Оформление права собственности на муниципальное имущество муниципальное образование город Карабаново "</t>
  </si>
  <si>
    <t xml:space="preserve">Расходы на материальное обеспечение оформления выморочного имущества в муниципальную собственность муниципального образования город Карабаново </t>
  </si>
  <si>
    <t>Расходы на материальное обеспечение деятельности муниципального казенного учреждения (Расходы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фондами)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</si>
  <si>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</si>
  <si>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</si>
  <si>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Расходы на обеспечение функций органов местного самоуправления на управление муниципальным имуществом (Закупка товаров, работ и услуг для обеспечения государственных (муниципальных) нужд)</t>
  </si>
  <si>
    <t xml:space="preserve">газ </t>
  </si>
  <si>
    <t>Расходы на обеспечение функций органов местного самоуправления на управление муниципальным имуществом (иные бюджетные ассигнования)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</si>
  <si>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</si>
  <si>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 (Расходы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фондами)</t>
  </si>
  <si>
    <t>Расходы на обеспечение функций по осуществлению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</si>
  <si>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</si>
  <si>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999008Ф060</t>
  </si>
  <si>
    <t>Сельское хозяйство и рыболовство</t>
  </si>
  <si>
    <t>0405</t>
  </si>
  <si>
    <t>МП "Благоустройство территории города Карабаново"</t>
  </si>
  <si>
    <t>Расходы на отлов бродячих животных в границах муниципального образования город Карабаново</t>
  </si>
  <si>
    <t>1000720100</t>
  </si>
  <si>
    <t>Субсидии  на финансовое обеспечение муниципального задания на оказание муниципальных услуг (выполнение работ) МБУ "Восход"</t>
  </si>
  <si>
    <t>Муниципальная программа комплексного развития транспортной инфраструктуры МО г. Карабаново на 2017-2030 годы</t>
  </si>
  <si>
    <t>Другие вопросы в области национальной экономике</t>
  </si>
  <si>
    <t>межбюджетные трансферты</t>
  </si>
  <si>
    <t>Социальные выплаты</t>
  </si>
  <si>
    <t>296</t>
  </si>
  <si>
    <t>Федеральный проект "Обеспечение устойчивого сокращения непригодного для проживания жилищного фонда" национального проекта "Жильё и городская среда"</t>
  </si>
  <si>
    <t>Проведение капитального ремонта многоквартирных домов на территории г. Карабаново</t>
  </si>
  <si>
    <t>Расходы на проведение ремонтных работ на объектах теплоснабжения город Карабаново</t>
  </si>
  <si>
    <t>Расходы на разработку документации на установку газовой котельной</t>
  </si>
  <si>
    <t>2100120210</t>
  </si>
  <si>
    <t xml:space="preserve"> Расходы на мероприятия по благоустройству дворовых территорий многоквартирных домов</t>
  </si>
  <si>
    <t>Проведение работ по модернизации уличного освещения</t>
  </si>
  <si>
    <t>21001S0130</t>
  </si>
  <si>
    <t>Работы по модернизации уличного освещения"</t>
  </si>
  <si>
    <t>21002S0130</t>
  </si>
  <si>
    <t>Обеспечение уличного освещения</t>
  </si>
  <si>
    <t>Расходы на материальное обеспечение мероприятий по техническому обслуживанию уличного освещения</t>
  </si>
  <si>
    <t>2100420210</t>
  </si>
  <si>
    <t>Другие вопросы в области жилищно-коммунального хозяйства</t>
  </si>
  <si>
    <t>Обеспечение деятельности  МКУ "Дирекция жизнеобеспечения населения" города Карабаново</t>
  </si>
  <si>
    <t>Другие вопрос в области окружающей среды</t>
  </si>
  <si>
    <t xml:space="preserve"> Образование</t>
  </si>
  <si>
    <t>0700</t>
  </si>
  <si>
    <t>налоги,пошлины и сборы</t>
  </si>
  <si>
    <t>Субсидии  на финансовое обеспечение муниципального задания на оказание муниципальных услуг (выполнение работ) на доведение заработной платы работников МБУК Дом культуры города Карабаново" до МРОТ</t>
  </si>
  <si>
    <t>1300620130</t>
  </si>
  <si>
    <t>Субсидии  на финансовое обеспечение муниципального задания на оказание муниципальных услуг (выполнение работ) за счет средств областного бюджета</t>
  </si>
  <si>
    <t>Субсидии  на финансовое обеспечение муниципального задания на оказание муниципальных услуг (выполнение работ) за счет средств местного бюджета</t>
  </si>
  <si>
    <t>Модернизация библиотек в части комплектования книжных фондов</t>
  </si>
  <si>
    <t>Субсидия на обеспечение и укрепление материально технической базы" МБУК Дом культуры города Карабаново за счет средств областного бюджета</t>
  </si>
  <si>
    <t>13014S0530</t>
  </si>
  <si>
    <t>Субсидия на обеспечение и укрепление материально технической базы"  МБУК Дом культуры города Карабаново за счет средств местного бюджета</t>
  </si>
  <si>
    <t>13015S0530</t>
  </si>
  <si>
    <t>Социальные выплаты гражданам, кроме публичных нормативных социальных выплат  (Социальное обеспечение и иные выплаты населению)</t>
  </si>
  <si>
    <t>Расходы на материальное обеспечение предоставления дополнительных мер социальной поддержки граждан, проживающих в одноэтажных жилых домах с централизованным отоплением города Карабаново (Социальное обеспечение и иные выплаты населению)</t>
  </si>
  <si>
    <t xml:space="preserve">Субсидии  на финансовое обеспечение муниципального задания на оказание муниципальных услуг (выполнение работ) МБУ "Спортивная школа имени Николая Тимофеевича Манина" </t>
  </si>
  <si>
    <t>Федеральный проект «Спорт - норма жизни» национального проекта  «Демография</t>
  </si>
  <si>
    <t>Субсидии  на финансовое обеспечение муниципального задания на оказание муниципальных услуг (выполнение работ) на доведение заработной платы работников МБУ "Спортивная школа имени Николая Тимофеевича Манина" до МРОТ</t>
  </si>
  <si>
    <t>1600620160</t>
  </si>
  <si>
    <t>Создание и модернизация объектов спортивной направленности</t>
  </si>
  <si>
    <t>1600220160</t>
  </si>
  <si>
    <t>464</t>
  </si>
  <si>
    <t>Расходы на проведение выборов местного значения (Иные бюджетные ассигнования)</t>
  </si>
  <si>
    <t>Администрация города Карабаново Александровского района Владимирской области</t>
  </si>
  <si>
    <t>Глава администрации города Карабаново</t>
  </si>
  <si>
    <t>_____________________________И.В.Павлов</t>
  </si>
  <si>
    <t>"30" декабря 2021год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</si>
</sst>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[$-FC19]d\ mmmm\ yyyy\ &quot;г.&quot;"/>
    <numFmt numFmtId="176" formatCode="0.0000"/>
    <numFmt numFmtId="177" formatCode="0.0"/>
    <numFmt numFmtId="178" formatCode="0.00000"/>
    <numFmt numFmtId="179" formatCode="0.000000"/>
    <numFmt numFmtId="180" formatCode="#,##0.00&quot;р.&quot;"/>
    <numFmt numFmtId="181" formatCode="#,##0.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1" fontId="2" fillId="33" borderId="1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top" wrapText="1"/>
    </xf>
    <xf numFmtId="2" fontId="13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2" fontId="12" fillId="33" borderId="0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178" fontId="8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2" fontId="2" fillId="33" borderId="11" xfId="0" applyNumberFormat="1" applyFont="1" applyFill="1" applyBorder="1" applyAlignment="1">
      <alignment/>
    </xf>
    <xf numFmtId="174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wrapText="1"/>
    </xf>
    <xf numFmtId="178" fontId="9" fillId="33" borderId="0" xfId="0" applyNumberFormat="1" applyFont="1" applyFill="1" applyAlignment="1">
      <alignment/>
    </xf>
    <xf numFmtId="1" fontId="2" fillId="33" borderId="11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center" wrapText="1"/>
    </xf>
    <xf numFmtId="2" fontId="1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right"/>
    </xf>
    <xf numFmtId="0" fontId="57" fillId="33" borderId="0" xfId="0" applyFont="1" applyFill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7" fillId="33" borderId="11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/>
    </xf>
    <xf numFmtId="176" fontId="2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2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textRotation="90" wrapText="1"/>
    </xf>
    <xf numFmtId="0" fontId="11" fillId="33" borderId="26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textRotation="90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4"/>
  <sheetViews>
    <sheetView tabSelected="1" zoomScalePageLayoutView="0" workbookViewId="0" topLeftCell="C1">
      <selection activeCell="AM8" sqref="AM8"/>
    </sheetView>
  </sheetViews>
  <sheetFormatPr defaultColWidth="8.875" defaultRowHeight="12.75"/>
  <cols>
    <col min="1" max="1" width="59.875" style="8" customWidth="1"/>
    <col min="2" max="2" width="6.125" style="8" customWidth="1"/>
    <col min="3" max="3" width="5.25390625" style="8" customWidth="1"/>
    <col min="4" max="4" width="14.375" style="8" customWidth="1"/>
    <col min="5" max="5" width="5.00390625" style="8" customWidth="1"/>
    <col min="6" max="6" width="9.625" style="8" customWidth="1"/>
    <col min="7" max="7" width="15.375" style="12" customWidth="1"/>
    <col min="8" max="8" width="14.25390625" style="12" customWidth="1"/>
    <col min="9" max="9" width="15.25390625" style="12" customWidth="1"/>
    <col min="10" max="10" width="14.625" style="12" customWidth="1"/>
    <col min="11" max="11" width="16.875" style="12" customWidth="1"/>
    <col min="12" max="12" width="14.625" style="12" customWidth="1"/>
    <col min="13" max="13" width="16.875" style="12" customWidth="1"/>
    <col min="14" max="15" width="16.75390625" style="8" hidden="1" customWidth="1"/>
    <col min="16" max="18" width="0" style="8" hidden="1" customWidth="1"/>
    <col min="19" max="21" width="10.625" style="8" hidden="1" customWidth="1"/>
    <col min="22" max="25" width="0" style="8" hidden="1" customWidth="1"/>
    <col min="26" max="26" width="11.625" style="8" hidden="1" customWidth="1"/>
    <col min="27" max="27" width="0" style="8" hidden="1" customWidth="1"/>
    <col min="28" max="28" width="12.625" style="8" hidden="1" customWidth="1"/>
    <col min="29" max="29" width="0" style="8" hidden="1" customWidth="1"/>
    <col min="30" max="30" width="12.00390625" style="8" hidden="1" customWidth="1"/>
    <col min="31" max="31" width="11.125" style="8" hidden="1" customWidth="1"/>
    <col min="32" max="32" width="11.875" style="8" hidden="1" customWidth="1"/>
    <col min="33" max="35" width="0" style="8" hidden="1" customWidth="1"/>
    <col min="36" max="36" width="12.75390625" style="8" hidden="1" customWidth="1"/>
    <col min="37" max="37" width="11.625" style="8" hidden="1" customWidth="1"/>
    <col min="38" max="38" width="0" style="8" hidden="1" customWidth="1"/>
    <col min="39" max="16384" width="8.875" style="8" customWidth="1"/>
  </cols>
  <sheetData>
    <row r="1" spans="1:13" s="32" customFormat="1" ht="15.75">
      <c r="A1" s="1"/>
      <c r="B1" s="1"/>
      <c r="C1" s="1"/>
      <c r="D1" s="1"/>
      <c r="E1" s="1"/>
      <c r="F1" s="1"/>
      <c r="G1" s="2"/>
      <c r="H1" s="3"/>
      <c r="I1" s="23"/>
      <c r="J1" s="55"/>
      <c r="K1" s="100" t="s">
        <v>11</v>
      </c>
      <c r="L1" s="100"/>
      <c r="M1" s="100"/>
    </row>
    <row r="2" spans="1:13" s="32" customFormat="1" ht="15.75">
      <c r="A2" s="1"/>
      <c r="B2" s="1"/>
      <c r="C2" s="1"/>
      <c r="D2" s="1"/>
      <c r="E2" s="1"/>
      <c r="F2" s="1"/>
      <c r="G2" s="2"/>
      <c r="H2" s="3"/>
      <c r="I2" s="26"/>
      <c r="J2" s="26"/>
      <c r="K2" s="100" t="s">
        <v>431</v>
      </c>
      <c r="L2" s="100"/>
      <c r="M2" s="100"/>
    </row>
    <row r="3" spans="1:13" s="32" customFormat="1" ht="15.75">
      <c r="A3" s="1"/>
      <c r="B3" s="1"/>
      <c r="C3" s="1"/>
      <c r="D3" s="1"/>
      <c r="E3" s="1"/>
      <c r="F3" s="1"/>
      <c r="G3" s="2"/>
      <c r="H3" s="27"/>
      <c r="I3" s="28"/>
      <c r="J3" s="28"/>
      <c r="K3" s="101" t="s">
        <v>432</v>
      </c>
      <c r="L3" s="101"/>
      <c r="M3" s="101"/>
    </row>
    <row r="4" spans="1:13" s="32" customFormat="1" ht="15.75">
      <c r="A4" s="1"/>
      <c r="B4" s="1"/>
      <c r="C4" s="1"/>
      <c r="D4" s="1"/>
      <c r="E4" s="1"/>
      <c r="F4" s="1"/>
      <c r="G4" s="2"/>
      <c r="H4" s="3"/>
      <c r="I4" s="23"/>
      <c r="J4" s="55"/>
      <c r="K4" s="100" t="s">
        <v>433</v>
      </c>
      <c r="L4" s="100"/>
      <c r="M4" s="100"/>
    </row>
    <row r="5" spans="1:13" s="32" customFormat="1" ht="16.5" customHeight="1">
      <c r="A5" s="1"/>
      <c r="B5" s="1"/>
      <c r="C5" s="1"/>
      <c r="D5" s="1"/>
      <c r="E5" s="1"/>
      <c r="F5" s="1"/>
      <c r="G5" s="4"/>
      <c r="H5" s="4"/>
      <c r="I5" s="24"/>
      <c r="J5" s="25"/>
      <c r="K5" s="24"/>
      <c r="L5" s="5"/>
      <c r="M5" s="4"/>
    </row>
    <row r="6" spans="1:11" s="6" customFormat="1" ht="19.5" customHeight="1">
      <c r="A6" s="105" t="s">
        <v>10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6" customFormat="1" ht="18.75">
      <c r="A7" s="109" t="s">
        <v>430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s="7" customFormat="1" ht="12.75">
      <c r="A8" s="103" t="s">
        <v>12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6" customFormat="1" ht="15" customHeight="1">
      <c r="A9" s="104" t="s">
        <v>332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3" ht="11.25" customHeight="1">
      <c r="A10" s="102" t="s">
        <v>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8"/>
      <c r="M10" s="8"/>
    </row>
    <row r="11" spans="1:13" ht="8.25" customHeight="1">
      <c r="A11" s="9"/>
      <c r="B11" s="9"/>
      <c r="C11" s="9"/>
      <c r="D11" s="9"/>
      <c r="E11" s="9"/>
      <c r="F11" s="9"/>
      <c r="G11" s="10"/>
      <c r="H11" s="10"/>
      <c r="I11" s="10"/>
      <c r="J11" s="11"/>
      <c r="K11" s="10"/>
      <c r="L11" s="11"/>
      <c r="M11" s="10"/>
    </row>
    <row r="12" spans="1:13" ht="13.5" thickBot="1">
      <c r="A12" s="9"/>
      <c r="B12" s="9"/>
      <c r="C12" s="9"/>
      <c r="D12" s="9"/>
      <c r="E12" s="9"/>
      <c r="F12" s="9"/>
      <c r="G12" s="10"/>
      <c r="H12" s="10"/>
      <c r="I12" s="10"/>
      <c r="K12" s="21" t="s">
        <v>8</v>
      </c>
      <c r="M12" s="8"/>
    </row>
    <row r="13" spans="1:13" s="7" customFormat="1" ht="19.5" customHeight="1">
      <c r="A13" s="110" t="s">
        <v>5</v>
      </c>
      <c r="B13" s="115" t="s">
        <v>4</v>
      </c>
      <c r="C13" s="116"/>
      <c r="D13" s="116"/>
      <c r="E13" s="116"/>
      <c r="F13" s="117"/>
      <c r="G13" s="106" t="s">
        <v>196</v>
      </c>
      <c r="H13" s="107"/>
      <c r="I13" s="107"/>
      <c r="J13" s="107"/>
      <c r="K13" s="107"/>
      <c r="L13" s="107"/>
      <c r="M13" s="108"/>
    </row>
    <row r="14" spans="1:15" s="7" customFormat="1" ht="19.5" customHeight="1">
      <c r="A14" s="111"/>
      <c r="B14" s="113" t="s">
        <v>194</v>
      </c>
      <c r="C14" s="98" t="s">
        <v>125</v>
      </c>
      <c r="D14" s="98" t="s">
        <v>6</v>
      </c>
      <c r="E14" s="98" t="s">
        <v>7</v>
      </c>
      <c r="F14" s="118" t="s">
        <v>128</v>
      </c>
      <c r="G14" s="95" t="s">
        <v>195</v>
      </c>
      <c r="H14" s="120" t="s">
        <v>197</v>
      </c>
      <c r="I14" s="121"/>
      <c r="J14" s="121"/>
      <c r="K14" s="122"/>
      <c r="L14" s="97" t="s">
        <v>251</v>
      </c>
      <c r="M14" s="97" t="s">
        <v>252</v>
      </c>
      <c r="N14" s="93" t="s">
        <v>233</v>
      </c>
      <c r="O14" s="93" t="s">
        <v>234</v>
      </c>
    </row>
    <row r="15" spans="1:15" s="7" customFormat="1" ht="75" customHeight="1">
      <c r="A15" s="112"/>
      <c r="B15" s="114"/>
      <c r="C15" s="99"/>
      <c r="D15" s="99"/>
      <c r="E15" s="99"/>
      <c r="F15" s="119"/>
      <c r="G15" s="96"/>
      <c r="H15" s="13" t="s">
        <v>0</v>
      </c>
      <c r="I15" s="13" t="s">
        <v>1</v>
      </c>
      <c r="J15" s="13" t="s">
        <v>2</v>
      </c>
      <c r="K15" s="13" t="s">
        <v>3</v>
      </c>
      <c r="L15" s="96"/>
      <c r="M15" s="96"/>
      <c r="N15" s="94"/>
      <c r="O15" s="94"/>
    </row>
    <row r="16" spans="1:15" s="7" customFormat="1" ht="13.5" thickBot="1">
      <c r="A16" s="14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33"/>
      <c r="O16" s="33"/>
    </row>
    <row r="17" spans="1:15" ht="6.75" customHeight="1">
      <c r="A17" s="16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31"/>
      <c r="O17" s="31"/>
    </row>
    <row r="18" spans="1:15" ht="14.25" customHeight="1">
      <c r="A18" s="66" t="s">
        <v>14</v>
      </c>
      <c r="B18" s="66"/>
      <c r="C18" s="66"/>
      <c r="D18" s="66"/>
      <c r="E18" s="66"/>
      <c r="F18" s="66"/>
      <c r="G18" s="61">
        <f>H18+I18+J18+K18</f>
        <v>17898.1</v>
      </c>
      <c r="H18" s="61">
        <f aca="true" t="shared" si="0" ref="H18:M18">H19+H21+H23+H34+H40</f>
        <v>4486.299999999999</v>
      </c>
      <c r="I18" s="61">
        <f t="shared" si="0"/>
        <v>4489.9</v>
      </c>
      <c r="J18" s="61">
        <f t="shared" si="0"/>
        <v>4334.200000000001</v>
      </c>
      <c r="K18" s="61">
        <f t="shared" si="0"/>
        <v>4587.700000000001</v>
      </c>
      <c r="L18" s="61">
        <f t="shared" si="0"/>
        <v>17713.1</v>
      </c>
      <c r="M18" s="61">
        <f t="shared" si="0"/>
        <v>17755.5</v>
      </c>
      <c r="N18" s="31"/>
      <c r="O18" s="31"/>
    </row>
    <row r="19" spans="1:15" ht="17.25" customHeight="1">
      <c r="A19" s="56" t="s">
        <v>15</v>
      </c>
      <c r="B19" s="67"/>
      <c r="C19" s="67"/>
      <c r="D19" s="67"/>
      <c r="E19" s="67"/>
      <c r="F19" s="67">
        <v>210</v>
      </c>
      <c r="G19" s="35">
        <f>H19+I19+J19+K19</f>
        <v>13171.099999999999</v>
      </c>
      <c r="H19" s="35">
        <f aca="true" t="shared" si="1" ref="H19:M19">H20+H22</f>
        <v>3292.5</v>
      </c>
      <c r="I19" s="35">
        <f t="shared" si="1"/>
        <v>3292.5</v>
      </c>
      <c r="J19" s="35">
        <f t="shared" si="1"/>
        <v>3292.8</v>
      </c>
      <c r="K19" s="35">
        <f t="shared" si="1"/>
        <v>3293.3</v>
      </c>
      <c r="L19" s="35">
        <f t="shared" si="1"/>
        <v>13171.099999999999</v>
      </c>
      <c r="M19" s="35">
        <f t="shared" si="1"/>
        <v>13171.099999999999</v>
      </c>
      <c r="N19" s="31"/>
      <c r="O19" s="31"/>
    </row>
    <row r="20" spans="1:38" ht="18.75" customHeight="1">
      <c r="A20" s="67" t="s">
        <v>16</v>
      </c>
      <c r="B20" s="67"/>
      <c r="C20" s="67"/>
      <c r="D20" s="67"/>
      <c r="E20" s="67"/>
      <c r="F20" s="67">
        <v>211</v>
      </c>
      <c r="G20" s="35">
        <f aca="true" t="shared" si="2" ref="G20:G45">H20+I20+J20+K20</f>
        <v>10116.1</v>
      </c>
      <c r="H20" s="35">
        <f aca="true" t="shared" si="3" ref="H20:M20">H55+H72+H77+H119</f>
        <v>2528.8</v>
      </c>
      <c r="I20" s="35">
        <f t="shared" si="3"/>
        <v>2528.8</v>
      </c>
      <c r="J20" s="35">
        <f t="shared" si="3"/>
        <v>2529</v>
      </c>
      <c r="K20" s="35">
        <f t="shared" si="3"/>
        <v>2529.5</v>
      </c>
      <c r="L20" s="35">
        <f t="shared" si="3"/>
        <v>10116.099999999999</v>
      </c>
      <c r="M20" s="35">
        <f t="shared" si="3"/>
        <v>10116.099999999999</v>
      </c>
      <c r="N20" s="18">
        <f aca="true" t="shared" si="4" ref="N20:AL20">N49+N56+N84+N128+N79</f>
        <v>0</v>
      </c>
      <c r="O20" s="18">
        <f t="shared" si="4"/>
        <v>0</v>
      </c>
      <c r="P20" s="18">
        <f t="shared" si="4"/>
        <v>0</v>
      </c>
      <c r="Q20" s="18">
        <f t="shared" si="4"/>
        <v>0</v>
      </c>
      <c r="R20" s="18">
        <f t="shared" si="4"/>
        <v>0</v>
      </c>
      <c r="S20" s="18">
        <f t="shared" si="4"/>
        <v>0</v>
      </c>
      <c r="T20" s="18">
        <f t="shared" si="4"/>
        <v>0</v>
      </c>
      <c r="U20" s="18">
        <f t="shared" si="4"/>
        <v>0</v>
      </c>
      <c r="V20" s="18">
        <f t="shared" si="4"/>
        <v>0</v>
      </c>
      <c r="W20" s="18">
        <f t="shared" si="4"/>
        <v>0</v>
      </c>
      <c r="X20" s="18">
        <f t="shared" si="4"/>
        <v>0</v>
      </c>
      <c r="Y20" s="18">
        <f t="shared" si="4"/>
        <v>0</v>
      </c>
      <c r="Z20" s="18">
        <f t="shared" si="4"/>
        <v>0</v>
      </c>
      <c r="AA20" s="18">
        <f t="shared" si="4"/>
        <v>0</v>
      </c>
      <c r="AB20" s="18">
        <f t="shared" si="4"/>
        <v>0</v>
      </c>
      <c r="AC20" s="18">
        <f t="shared" si="4"/>
        <v>0</v>
      </c>
      <c r="AD20" s="18">
        <f t="shared" si="4"/>
        <v>0</v>
      </c>
      <c r="AE20" s="18">
        <f t="shared" si="4"/>
        <v>0</v>
      </c>
      <c r="AF20" s="18">
        <f t="shared" si="4"/>
        <v>0</v>
      </c>
      <c r="AG20" s="18">
        <f t="shared" si="4"/>
        <v>0</v>
      </c>
      <c r="AH20" s="18">
        <f t="shared" si="4"/>
        <v>0</v>
      </c>
      <c r="AI20" s="18">
        <f t="shared" si="4"/>
        <v>0</v>
      </c>
      <c r="AJ20" s="18">
        <f t="shared" si="4"/>
        <v>0</v>
      </c>
      <c r="AK20" s="18">
        <f t="shared" si="4"/>
        <v>0</v>
      </c>
      <c r="AL20" s="18">
        <f t="shared" si="4"/>
        <v>0</v>
      </c>
    </row>
    <row r="21" spans="1:15" ht="12.75" customHeight="1" hidden="1">
      <c r="A21" s="67" t="s">
        <v>17</v>
      </c>
      <c r="B21" s="67"/>
      <c r="C21" s="67"/>
      <c r="D21" s="67"/>
      <c r="E21" s="67"/>
      <c r="F21" s="67">
        <v>212</v>
      </c>
      <c r="G21" s="35">
        <f t="shared" si="2"/>
        <v>0</v>
      </c>
      <c r="H21" s="35">
        <f aca="true" t="shared" si="5" ref="H21:M21">H49+H56+H120</f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1"/>
      <c r="O21" s="31"/>
    </row>
    <row r="22" spans="1:15" ht="21" customHeight="1">
      <c r="A22" s="67" t="s">
        <v>18</v>
      </c>
      <c r="B22" s="67"/>
      <c r="C22" s="67"/>
      <c r="D22" s="67"/>
      <c r="E22" s="67"/>
      <c r="F22" s="67">
        <v>213</v>
      </c>
      <c r="G22" s="35">
        <f t="shared" si="2"/>
        <v>3055</v>
      </c>
      <c r="H22" s="35">
        <f aca="true" t="shared" si="6" ref="H22:M22">H57+H73+H79+H121</f>
        <v>763.6999999999999</v>
      </c>
      <c r="I22" s="35">
        <f t="shared" si="6"/>
        <v>763.6999999999999</v>
      </c>
      <c r="J22" s="35">
        <f t="shared" si="6"/>
        <v>763.8</v>
      </c>
      <c r="K22" s="35">
        <f t="shared" si="6"/>
        <v>763.8</v>
      </c>
      <c r="L22" s="35">
        <f t="shared" si="6"/>
        <v>3055</v>
      </c>
      <c r="M22" s="35">
        <f t="shared" si="6"/>
        <v>3055</v>
      </c>
      <c r="N22" s="31"/>
      <c r="O22" s="31"/>
    </row>
    <row r="23" spans="1:15" ht="21.75" customHeight="1">
      <c r="A23" s="67" t="s">
        <v>87</v>
      </c>
      <c r="B23" s="67"/>
      <c r="C23" s="67"/>
      <c r="D23" s="67"/>
      <c r="E23" s="67"/>
      <c r="F23" s="67">
        <v>220</v>
      </c>
      <c r="G23" s="35">
        <f t="shared" si="2"/>
        <v>3601.2</v>
      </c>
      <c r="H23" s="35">
        <f aca="true" t="shared" si="7" ref="H23:M23">H24+H25+H26+H32+H33</f>
        <v>937.5</v>
      </c>
      <c r="I23" s="35">
        <f t="shared" si="7"/>
        <v>941.0999999999999</v>
      </c>
      <c r="J23" s="35">
        <f t="shared" si="7"/>
        <v>784.9</v>
      </c>
      <c r="K23" s="35">
        <f t="shared" si="7"/>
        <v>937.7</v>
      </c>
      <c r="L23" s="35">
        <f t="shared" si="7"/>
        <v>3641.3</v>
      </c>
      <c r="M23" s="35">
        <f t="shared" si="7"/>
        <v>3682.9</v>
      </c>
      <c r="N23" s="31"/>
      <c r="O23" s="31"/>
    </row>
    <row r="24" spans="1:15" ht="14.25" customHeight="1">
      <c r="A24" s="67" t="s">
        <v>20</v>
      </c>
      <c r="B24" s="67"/>
      <c r="C24" s="67"/>
      <c r="D24" s="67"/>
      <c r="E24" s="67"/>
      <c r="F24" s="67">
        <v>221</v>
      </c>
      <c r="G24" s="35">
        <f t="shared" si="2"/>
        <v>318</v>
      </c>
      <c r="H24" s="35">
        <f aca="true" t="shared" si="8" ref="H24:M24">H124</f>
        <v>79.5</v>
      </c>
      <c r="I24" s="35">
        <f t="shared" si="8"/>
        <v>79.5</v>
      </c>
      <c r="J24" s="35">
        <f t="shared" si="8"/>
        <v>79.5</v>
      </c>
      <c r="K24" s="35">
        <f t="shared" si="8"/>
        <v>79.5</v>
      </c>
      <c r="L24" s="35">
        <f t="shared" si="8"/>
        <v>330.8</v>
      </c>
      <c r="M24" s="35">
        <f t="shared" si="8"/>
        <v>343.8</v>
      </c>
      <c r="N24" s="31"/>
      <c r="O24" s="31"/>
    </row>
    <row r="25" spans="1:15" ht="14.25" customHeight="1" hidden="1">
      <c r="A25" s="67" t="s">
        <v>21</v>
      </c>
      <c r="B25" s="67"/>
      <c r="C25" s="67"/>
      <c r="D25" s="67"/>
      <c r="E25" s="67"/>
      <c r="F25" s="67">
        <v>222</v>
      </c>
      <c r="G25" s="35">
        <f t="shared" si="2"/>
        <v>0</v>
      </c>
      <c r="H25" s="35"/>
      <c r="I25" s="35"/>
      <c r="J25" s="35"/>
      <c r="K25" s="35"/>
      <c r="L25" s="35"/>
      <c r="M25" s="35"/>
      <c r="N25" s="31"/>
      <c r="O25" s="31"/>
    </row>
    <row r="26" spans="1:15" ht="18" customHeight="1">
      <c r="A26" s="67" t="s">
        <v>158</v>
      </c>
      <c r="B26" s="67"/>
      <c r="C26" s="67"/>
      <c r="D26" s="67"/>
      <c r="E26" s="67"/>
      <c r="F26" s="67">
        <v>223</v>
      </c>
      <c r="G26" s="35">
        <f t="shared" si="2"/>
        <v>773.3999999999999</v>
      </c>
      <c r="H26" s="35">
        <f aca="true" t="shared" si="9" ref="H26:M26">H28+H29+H30+H31</f>
        <v>231.99999999999997</v>
      </c>
      <c r="I26" s="35">
        <f t="shared" si="9"/>
        <v>233.19999999999996</v>
      </c>
      <c r="J26" s="35">
        <f t="shared" si="9"/>
        <v>76</v>
      </c>
      <c r="K26" s="35">
        <f t="shared" si="9"/>
        <v>232.2</v>
      </c>
      <c r="L26" s="35">
        <f t="shared" si="9"/>
        <v>800.7</v>
      </c>
      <c r="M26" s="35">
        <f t="shared" si="9"/>
        <v>829.4</v>
      </c>
      <c r="N26" s="31"/>
      <c r="O26" s="31"/>
    </row>
    <row r="27" spans="1:15" ht="12" customHeight="1">
      <c r="A27" s="67" t="s">
        <v>23</v>
      </c>
      <c r="B27" s="67"/>
      <c r="C27" s="67"/>
      <c r="D27" s="67"/>
      <c r="E27" s="67"/>
      <c r="F27" s="67"/>
      <c r="G27" s="35"/>
      <c r="H27" s="35"/>
      <c r="I27" s="35"/>
      <c r="J27" s="35"/>
      <c r="K27" s="35"/>
      <c r="L27" s="35"/>
      <c r="M27" s="35"/>
      <c r="N27" s="31"/>
      <c r="O27" s="31"/>
    </row>
    <row r="28" spans="1:15" ht="19.5" customHeight="1">
      <c r="A28" s="67" t="s">
        <v>159</v>
      </c>
      <c r="B28" s="67"/>
      <c r="C28" s="67"/>
      <c r="D28" s="67"/>
      <c r="E28" s="67"/>
      <c r="F28" s="67" t="s">
        <v>162</v>
      </c>
      <c r="G28" s="35">
        <f t="shared" si="2"/>
        <v>471.59999999999997</v>
      </c>
      <c r="H28" s="35">
        <f aca="true" t="shared" si="10" ref="H28:M28">H135</f>
        <v>157.2</v>
      </c>
      <c r="I28" s="35">
        <f t="shared" si="10"/>
        <v>157.2</v>
      </c>
      <c r="J28" s="35">
        <f t="shared" si="10"/>
        <v>0</v>
      </c>
      <c r="K28" s="35">
        <f t="shared" si="10"/>
        <v>157.2</v>
      </c>
      <c r="L28" s="35">
        <f t="shared" si="10"/>
        <v>490</v>
      </c>
      <c r="M28" s="35">
        <f t="shared" si="10"/>
        <v>509.1</v>
      </c>
      <c r="N28" s="31"/>
      <c r="O28" s="31"/>
    </row>
    <row r="29" spans="1:15" ht="21.75" customHeight="1">
      <c r="A29" s="67" t="s">
        <v>160</v>
      </c>
      <c r="B29" s="67"/>
      <c r="C29" s="67"/>
      <c r="D29" s="67"/>
      <c r="E29" s="67"/>
      <c r="F29" s="67" t="s">
        <v>163</v>
      </c>
      <c r="G29" s="35">
        <f t="shared" si="2"/>
        <v>294.90000000000003</v>
      </c>
      <c r="H29" s="35">
        <f aca="true" t="shared" si="11" ref="H29:M29">H129+H136+H151+H153</f>
        <v>73.7</v>
      </c>
      <c r="I29" s="35">
        <f t="shared" si="11"/>
        <v>73.7</v>
      </c>
      <c r="J29" s="35">
        <f t="shared" si="11"/>
        <v>73.7</v>
      </c>
      <c r="K29" s="35">
        <f t="shared" si="11"/>
        <v>73.8</v>
      </c>
      <c r="L29" s="35">
        <f t="shared" si="11"/>
        <v>303.7</v>
      </c>
      <c r="M29" s="35">
        <f t="shared" si="11"/>
        <v>312.9</v>
      </c>
      <c r="N29" s="31"/>
      <c r="O29" s="31"/>
    </row>
    <row r="30" spans="1:15" ht="18" customHeight="1">
      <c r="A30" s="67" t="s">
        <v>161</v>
      </c>
      <c r="B30" s="67"/>
      <c r="C30" s="67"/>
      <c r="D30" s="67"/>
      <c r="E30" s="67"/>
      <c r="F30" s="67" t="s">
        <v>164</v>
      </c>
      <c r="G30" s="35">
        <f t="shared" si="2"/>
        <v>4.7</v>
      </c>
      <c r="H30" s="35">
        <f aca="true" t="shared" si="12" ref="H30:M30">H130</f>
        <v>1.1</v>
      </c>
      <c r="I30" s="35">
        <f t="shared" si="12"/>
        <v>1.2</v>
      </c>
      <c r="J30" s="35">
        <f t="shared" si="12"/>
        <v>1.2</v>
      </c>
      <c r="K30" s="35">
        <f t="shared" si="12"/>
        <v>1.2</v>
      </c>
      <c r="L30" s="35">
        <f t="shared" si="12"/>
        <v>4.8</v>
      </c>
      <c r="M30" s="35">
        <f t="shared" si="12"/>
        <v>5.1</v>
      </c>
      <c r="N30" s="31"/>
      <c r="O30" s="31"/>
    </row>
    <row r="31" spans="1:15" ht="19.5" customHeight="1">
      <c r="A31" s="67" t="s">
        <v>165</v>
      </c>
      <c r="B31" s="67"/>
      <c r="C31" s="67"/>
      <c r="D31" s="67"/>
      <c r="E31" s="67"/>
      <c r="F31" s="67" t="s">
        <v>166</v>
      </c>
      <c r="G31" s="35">
        <f t="shared" si="2"/>
        <v>2.2</v>
      </c>
      <c r="H31" s="35">
        <f aca="true" t="shared" si="13" ref="H31:M31">H154</f>
        <v>0</v>
      </c>
      <c r="I31" s="35">
        <f t="shared" si="13"/>
        <v>1.1</v>
      </c>
      <c r="J31" s="35">
        <f t="shared" si="13"/>
        <v>1.1</v>
      </c>
      <c r="K31" s="35">
        <f t="shared" si="13"/>
        <v>0</v>
      </c>
      <c r="L31" s="35">
        <f t="shared" si="13"/>
        <v>2.2</v>
      </c>
      <c r="M31" s="35">
        <f t="shared" si="13"/>
        <v>2.3</v>
      </c>
      <c r="N31" s="31"/>
      <c r="O31" s="31"/>
    </row>
    <row r="32" spans="1:17" ht="17.25" customHeight="1">
      <c r="A32" s="40" t="s">
        <v>250</v>
      </c>
      <c r="B32" s="67"/>
      <c r="C32" s="67"/>
      <c r="D32" s="67"/>
      <c r="E32" s="67"/>
      <c r="F32" s="67">
        <v>225</v>
      </c>
      <c r="G32" s="35">
        <f t="shared" si="2"/>
        <v>454.8</v>
      </c>
      <c r="H32" s="35">
        <f aca="true" t="shared" si="14" ref="H32:M32">H131+H150</f>
        <v>112.5</v>
      </c>
      <c r="I32" s="35">
        <f t="shared" si="14"/>
        <v>114.9</v>
      </c>
      <c r="J32" s="35">
        <f t="shared" si="14"/>
        <v>114.9</v>
      </c>
      <c r="K32" s="35">
        <f t="shared" si="14"/>
        <v>112.5</v>
      </c>
      <c r="L32" s="35">
        <f t="shared" si="14"/>
        <v>454.8</v>
      </c>
      <c r="M32" s="35">
        <f t="shared" si="14"/>
        <v>454.7</v>
      </c>
      <c r="N32" s="35">
        <f>N141+N161+N61</f>
        <v>0</v>
      </c>
      <c r="O32" s="35">
        <f>O141+O161+O61</f>
        <v>0</v>
      </c>
      <c r="P32" s="35">
        <f>P141+P161+P61</f>
        <v>0</v>
      </c>
      <c r="Q32" s="35">
        <f>Q141+Q161+Q61</f>
        <v>0</v>
      </c>
    </row>
    <row r="33" spans="1:15" ht="18.75" customHeight="1">
      <c r="A33" s="56" t="s">
        <v>247</v>
      </c>
      <c r="B33" s="67"/>
      <c r="C33" s="67"/>
      <c r="D33" s="67"/>
      <c r="E33" s="67"/>
      <c r="F33" s="67">
        <v>226</v>
      </c>
      <c r="G33" s="35">
        <f t="shared" si="2"/>
        <v>2055</v>
      </c>
      <c r="H33" s="35">
        <f aca="true" t="shared" si="15" ref="H33:M33">H106+H109+H132+H161+H61</f>
        <v>513.5</v>
      </c>
      <c r="I33" s="35">
        <f t="shared" si="15"/>
        <v>513.5</v>
      </c>
      <c r="J33" s="35">
        <f t="shared" si="15"/>
        <v>514.5</v>
      </c>
      <c r="K33" s="35">
        <f t="shared" si="15"/>
        <v>513.5</v>
      </c>
      <c r="L33" s="35">
        <f t="shared" si="15"/>
        <v>2055</v>
      </c>
      <c r="M33" s="35">
        <f t="shared" si="15"/>
        <v>2055</v>
      </c>
      <c r="N33" s="31"/>
      <c r="O33" s="31"/>
    </row>
    <row r="34" spans="1:15" ht="12.75" customHeight="1">
      <c r="A34" s="56" t="s">
        <v>215</v>
      </c>
      <c r="B34" s="67"/>
      <c r="C34" s="67"/>
      <c r="D34" s="67"/>
      <c r="E34" s="67"/>
      <c r="F34" s="67">
        <v>290</v>
      </c>
      <c r="G34" s="35">
        <f t="shared" si="2"/>
        <v>141.8</v>
      </c>
      <c r="H34" s="35">
        <f aca="true" t="shared" si="16" ref="H34:M34">H36+H37+H38+H39+H103</f>
        <v>10.4</v>
      </c>
      <c r="I34" s="35">
        <f t="shared" si="16"/>
        <v>10.4</v>
      </c>
      <c r="J34" s="35">
        <f t="shared" si="16"/>
        <v>10.4</v>
      </c>
      <c r="K34" s="35">
        <f t="shared" si="16"/>
        <v>110.6</v>
      </c>
      <c r="L34" s="35">
        <f t="shared" si="16"/>
        <v>141.8</v>
      </c>
      <c r="M34" s="35">
        <f t="shared" si="16"/>
        <v>141.8</v>
      </c>
      <c r="N34" s="31"/>
      <c r="O34" s="31"/>
    </row>
    <row r="35" spans="1:15" ht="18" customHeight="1">
      <c r="A35" s="56" t="s">
        <v>23</v>
      </c>
      <c r="B35" s="67"/>
      <c r="C35" s="67"/>
      <c r="D35" s="67"/>
      <c r="E35" s="67"/>
      <c r="F35" s="67"/>
      <c r="G35" s="35"/>
      <c r="H35" s="35"/>
      <c r="I35" s="35"/>
      <c r="J35" s="35"/>
      <c r="K35" s="35"/>
      <c r="L35" s="35"/>
      <c r="M35" s="35"/>
      <c r="N35" s="31"/>
      <c r="O35" s="31"/>
    </row>
    <row r="36" spans="1:15" ht="18" customHeight="1">
      <c r="A36" s="56" t="s">
        <v>286</v>
      </c>
      <c r="B36" s="67"/>
      <c r="C36" s="67"/>
      <c r="D36" s="67"/>
      <c r="E36" s="67"/>
      <c r="F36" s="67">
        <v>291</v>
      </c>
      <c r="G36" s="35">
        <f t="shared" si="2"/>
        <v>41.800000000000004</v>
      </c>
      <c r="H36" s="35">
        <f aca="true" t="shared" si="17" ref="H36:M36">H64+H143</f>
        <v>10.4</v>
      </c>
      <c r="I36" s="35">
        <f t="shared" si="17"/>
        <v>10.4</v>
      </c>
      <c r="J36" s="35">
        <f t="shared" si="17"/>
        <v>10.4</v>
      </c>
      <c r="K36" s="35">
        <f t="shared" si="17"/>
        <v>10.6</v>
      </c>
      <c r="L36" s="35">
        <f t="shared" si="17"/>
        <v>41.800000000000004</v>
      </c>
      <c r="M36" s="35">
        <f t="shared" si="17"/>
        <v>41.800000000000004</v>
      </c>
      <c r="N36" s="31"/>
      <c r="O36" s="31"/>
    </row>
    <row r="37" spans="1:15" ht="18" customHeight="1" hidden="1">
      <c r="A37" s="56" t="s">
        <v>277</v>
      </c>
      <c r="B37" s="67"/>
      <c r="C37" s="67"/>
      <c r="D37" s="67"/>
      <c r="E37" s="67"/>
      <c r="F37" s="67">
        <v>292</v>
      </c>
      <c r="G37" s="35">
        <f t="shared" si="2"/>
        <v>0</v>
      </c>
      <c r="H37" s="35">
        <f aca="true" t="shared" si="18" ref="H37:M39">H66</f>
        <v>0</v>
      </c>
      <c r="I37" s="35">
        <f t="shared" si="18"/>
        <v>0</v>
      </c>
      <c r="J37" s="35">
        <f t="shared" si="18"/>
        <v>0</v>
      </c>
      <c r="K37" s="35">
        <f t="shared" si="18"/>
        <v>0</v>
      </c>
      <c r="L37" s="35">
        <f t="shared" si="18"/>
        <v>0</v>
      </c>
      <c r="M37" s="35">
        <f t="shared" si="18"/>
        <v>0</v>
      </c>
      <c r="N37" s="31"/>
      <c r="O37" s="31"/>
    </row>
    <row r="38" spans="1:15" ht="27.75" customHeight="1" hidden="1">
      <c r="A38" s="67" t="s">
        <v>217</v>
      </c>
      <c r="B38" s="67"/>
      <c r="C38" s="67"/>
      <c r="D38" s="67"/>
      <c r="E38" s="67"/>
      <c r="F38" s="67">
        <v>295</v>
      </c>
      <c r="G38" s="35">
        <f t="shared" si="2"/>
        <v>0</v>
      </c>
      <c r="H38" s="35">
        <f t="shared" si="18"/>
        <v>0</v>
      </c>
      <c r="I38" s="35">
        <f t="shared" si="18"/>
        <v>0</v>
      </c>
      <c r="J38" s="35">
        <f t="shared" si="18"/>
        <v>0</v>
      </c>
      <c r="K38" s="35">
        <f t="shared" si="18"/>
        <v>0</v>
      </c>
      <c r="L38" s="35">
        <f t="shared" si="18"/>
        <v>0</v>
      </c>
      <c r="M38" s="35">
        <f t="shared" si="18"/>
        <v>0</v>
      </c>
      <c r="N38" s="31"/>
      <c r="O38" s="31"/>
    </row>
    <row r="39" spans="1:38" ht="17.25" customHeight="1" hidden="1">
      <c r="A39" s="67" t="s">
        <v>287</v>
      </c>
      <c r="B39" s="67"/>
      <c r="C39" s="67"/>
      <c r="D39" s="67"/>
      <c r="E39" s="67"/>
      <c r="F39" s="67">
        <v>297</v>
      </c>
      <c r="G39" s="35">
        <f t="shared" si="2"/>
        <v>0</v>
      </c>
      <c r="H39" s="35">
        <f t="shared" si="18"/>
        <v>0</v>
      </c>
      <c r="I39" s="35">
        <f t="shared" si="18"/>
        <v>0</v>
      </c>
      <c r="J39" s="35">
        <f t="shared" si="18"/>
        <v>0</v>
      </c>
      <c r="K39" s="35">
        <f t="shared" si="18"/>
        <v>0</v>
      </c>
      <c r="L39" s="35">
        <f t="shared" si="18"/>
        <v>0</v>
      </c>
      <c r="M39" s="35">
        <f t="shared" si="18"/>
        <v>0</v>
      </c>
      <c r="N39" s="18">
        <f aca="true" t="shared" si="19" ref="N39:AL39">N70+N75</f>
        <v>0</v>
      </c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8">
        <f t="shared" si="19"/>
        <v>0</v>
      </c>
      <c r="V39" s="18">
        <f t="shared" si="19"/>
        <v>0</v>
      </c>
      <c r="W39" s="18">
        <f t="shared" si="19"/>
        <v>0</v>
      </c>
      <c r="X39" s="18">
        <f t="shared" si="19"/>
        <v>0</v>
      </c>
      <c r="Y39" s="18">
        <f t="shared" si="19"/>
        <v>0</v>
      </c>
      <c r="Z39" s="18">
        <f t="shared" si="19"/>
        <v>0</v>
      </c>
      <c r="AA39" s="18">
        <f t="shared" si="19"/>
        <v>0</v>
      </c>
      <c r="AB39" s="18">
        <f t="shared" si="19"/>
        <v>0</v>
      </c>
      <c r="AC39" s="18">
        <f t="shared" si="19"/>
        <v>0</v>
      </c>
      <c r="AD39" s="18">
        <f t="shared" si="19"/>
        <v>0</v>
      </c>
      <c r="AE39" s="18">
        <f t="shared" si="19"/>
        <v>0</v>
      </c>
      <c r="AF39" s="18">
        <f t="shared" si="19"/>
        <v>0</v>
      </c>
      <c r="AG39" s="18">
        <f t="shared" si="19"/>
        <v>0</v>
      </c>
      <c r="AH39" s="18">
        <f t="shared" si="19"/>
        <v>0</v>
      </c>
      <c r="AI39" s="18">
        <f t="shared" si="19"/>
        <v>0</v>
      </c>
      <c r="AJ39" s="18">
        <f t="shared" si="19"/>
        <v>0</v>
      </c>
      <c r="AK39" s="18">
        <f t="shared" si="19"/>
        <v>0</v>
      </c>
      <c r="AL39" s="18">
        <f t="shared" si="19"/>
        <v>0</v>
      </c>
    </row>
    <row r="40" spans="1:15" ht="21.75" customHeight="1">
      <c r="A40" s="56" t="s">
        <v>30</v>
      </c>
      <c r="B40" s="67"/>
      <c r="C40" s="67"/>
      <c r="D40" s="67"/>
      <c r="E40" s="67"/>
      <c r="F40" s="67">
        <v>300</v>
      </c>
      <c r="G40" s="35">
        <f t="shared" si="2"/>
        <v>984</v>
      </c>
      <c r="H40" s="35">
        <f aca="true" t="shared" si="20" ref="H40:M40">H41+H42</f>
        <v>245.89999999999998</v>
      </c>
      <c r="I40" s="35">
        <f t="shared" si="20"/>
        <v>245.89999999999998</v>
      </c>
      <c r="J40" s="35">
        <f t="shared" si="20"/>
        <v>246.10000000000002</v>
      </c>
      <c r="K40" s="35">
        <f t="shared" si="20"/>
        <v>246.10000000000002</v>
      </c>
      <c r="L40" s="35">
        <f t="shared" si="20"/>
        <v>758.9</v>
      </c>
      <c r="M40" s="35">
        <f t="shared" si="20"/>
        <v>759.7</v>
      </c>
      <c r="N40" s="31"/>
      <c r="O40" s="31"/>
    </row>
    <row r="41" spans="1:15" ht="13.5" customHeight="1">
      <c r="A41" s="56" t="s">
        <v>223</v>
      </c>
      <c r="B41" s="67"/>
      <c r="C41" s="67"/>
      <c r="D41" s="67"/>
      <c r="E41" s="67"/>
      <c r="F41" s="67">
        <v>310</v>
      </c>
      <c r="G41" s="35">
        <f t="shared" si="2"/>
        <v>200</v>
      </c>
      <c r="H41" s="35">
        <f aca="true" t="shared" si="21" ref="H41:M41">H137</f>
        <v>50</v>
      </c>
      <c r="I41" s="35">
        <f t="shared" si="21"/>
        <v>50</v>
      </c>
      <c r="J41" s="35">
        <f t="shared" si="21"/>
        <v>50</v>
      </c>
      <c r="K41" s="35">
        <f t="shared" si="21"/>
        <v>50</v>
      </c>
      <c r="L41" s="35">
        <f t="shared" si="21"/>
        <v>200</v>
      </c>
      <c r="M41" s="35">
        <f t="shared" si="21"/>
        <v>200</v>
      </c>
      <c r="N41" s="31"/>
      <c r="O41" s="31"/>
    </row>
    <row r="42" spans="1:15" ht="12.75" customHeight="1">
      <c r="A42" s="56" t="s">
        <v>75</v>
      </c>
      <c r="B42" s="67"/>
      <c r="C42" s="67"/>
      <c r="D42" s="67"/>
      <c r="E42" s="67"/>
      <c r="F42" s="67">
        <v>340</v>
      </c>
      <c r="G42" s="35">
        <f t="shared" si="2"/>
        <v>784</v>
      </c>
      <c r="H42" s="35">
        <f aca="true" t="shared" si="22" ref="H42:M42">H44+H45</f>
        <v>195.89999999999998</v>
      </c>
      <c r="I42" s="35">
        <f t="shared" si="22"/>
        <v>195.89999999999998</v>
      </c>
      <c r="J42" s="35">
        <f t="shared" si="22"/>
        <v>196.10000000000002</v>
      </c>
      <c r="K42" s="35">
        <f t="shared" si="22"/>
        <v>196.10000000000002</v>
      </c>
      <c r="L42" s="35">
        <f t="shared" si="22"/>
        <v>558.9</v>
      </c>
      <c r="M42" s="35">
        <f t="shared" si="22"/>
        <v>559.7</v>
      </c>
      <c r="N42" s="31"/>
      <c r="O42" s="31"/>
    </row>
    <row r="43" spans="1:15" ht="18.75" customHeight="1" hidden="1">
      <c r="A43" s="56" t="s">
        <v>23</v>
      </c>
      <c r="B43" s="67"/>
      <c r="C43" s="67"/>
      <c r="D43" s="67"/>
      <c r="E43" s="67"/>
      <c r="F43" s="67"/>
      <c r="G43" s="35">
        <f t="shared" si="2"/>
        <v>0</v>
      </c>
      <c r="H43" s="35"/>
      <c r="I43" s="35"/>
      <c r="J43" s="35"/>
      <c r="K43" s="35"/>
      <c r="L43" s="35"/>
      <c r="M43" s="35"/>
      <c r="N43" s="31"/>
      <c r="O43" s="31"/>
    </row>
    <row r="44" spans="1:15" ht="18" customHeight="1">
      <c r="A44" s="56" t="s">
        <v>33</v>
      </c>
      <c r="B44" s="67"/>
      <c r="C44" s="67"/>
      <c r="D44" s="67"/>
      <c r="E44" s="67"/>
      <c r="F44" s="68" t="s">
        <v>281</v>
      </c>
      <c r="G44" s="35">
        <f t="shared" si="2"/>
        <v>539</v>
      </c>
      <c r="H44" s="35">
        <f aca="true" t="shared" si="23" ref="H44:M44">H140</f>
        <v>134.7</v>
      </c>
      <c r="I44" s="35">
        <f t="shared" si="23"/>
        <v>134.7</v>
      </c>
      <c r="J44" s="35">
        <f t="shared" si="23"/>
        <v>134.8</v>
      </c>
      <c r="K44" s="35">
        <f t="shared" si="23"/>
        <v>134.8</v>
      </c>
      <c r="L44" s="35">
        <f t="shared" si="23"/>
        <v>413.9</v>
      </c>
      <c r="M44" s="35">
        <f t="shared" si="23"/>
        <v>414.7</v>
      </c>
      <c r="N44" s="31"/>
      <c r="O44" s="31"/>
    </row>
    <row r="45" spans="1:15" ht="12.75" customHeight="1">
      <c r="A45" s="56" t="s">
        <v>34</v>
      </c>
      <c r="B45" s="67"/>
      <c r="C45" s="67"/>
      <c r="D45" s="67"/>
      <c r="E45" s="67"/>
      <c r="F45" s="68" t="s">
        <v>274</v>
      </c>
      <c r="G45" s="35">
        <f t="shared" si="2"/>
        <v>245</v>
      </c>
      <c r="H45" s="35">
        <f aca="true" t="shared" si="24" ref="H45:M45">H62+H89+H141</f>
        <v>61.2</v>
      </c>
      <c r="I45" s="35">
        <f t="shared" si="24"/>
        <v>61.2</v>
      </c>
      <c r="J45" s="35">
        <f t="shared" si="24"/>
        <v>61.3</v>
      </c>
      <c r="K45" s="35">
        <f t="shared" si="24"/>
        <v>61.3</v>
      </c>
      <c r="L45" s="35">
        <f t="shared" si="24"/>
        <v>145</v>
      </c>
      <c r="M45" s="35">
        <f t="shared" si="24"/>
        <v>145</v>
      </c>
      <c r="N45" s="31"/>
      <c r="O45" s="31"/>
    </row>
    <row r="46" spans="1:30" ht="18" customHeight="1" hidden="1">
      <c r="A46" s="65" t="s">
        <v>35</v>
      </c>
      <c r="B46" s="60" t="s">
        <v>69</v>
      </c>
      <c r="C46" s="60" t="s">
        <v>36</v>
      </c>
      <c r="D46" s="60" t="s">
        <v>126</v>
      </c>
      <c r="E46" s="60" t="s">
        <v>116</v>
      </c>
      <c r="F46" s="66"/>
      <c r="G46" s="61">
        <f aca="true" t="shared" si="25" ref="G46:M46">G47</f>
        <v>0</v>
      </c>
      <c r="H46" s="61">
        <f t="shared" si="25"/>
        <v>0</v>
      </c>
      <c r="I46" s="61">
        <f t="shared" si="25"/>
        <v>0</v>
      </c>
      <c r="J46" s="61">
        <f t="shared" si="25"/>
        <v>0</v>
      </c>
      <c r="K46" s="61">
        <f t="shared" si="25"/>
        <v>0</v>
      </c>
      <c r="L46" s="61">
        <f t="shared" si="25"/>
        <v>0</v>
      </c>
      <c r="M46" s="61">
        <f t="shared" si="25"/>
        <v>0</v>
      </c>
      <c r="N46" s="31"/>
      <c r="O46" s="31"/>
      <c r="AD46" s="12"/>
    </row>
    <row r="47" spans="1:15" ht="13.5" customHeight="1" hidden="1">
      <c r="A47" s="56" t="s">
        <v>15</v>
      </c>
      <c r="B47" s="59" t="s">
        <v>69</v>
      </c>
      <c r="C47" s="59" t="s">
        <v>36</v>
      </c>
      <c r="D47" s="59" t="s">
        <v>126</v>
      </c>
      <c r="E47" s="59" t="s">
        <v>78</v>
      </c>
      <c r="F47" s="59" t="s">
        <v>38</v>
      </c>
      <c r="G47" s="35">
        <f aca="true" t="shared" si="26" ref="G47:M47">G48+G50</f>
        <v>0</v>
      </c>
      <c r="H47" s="35">
        <f t="shared" si="26"/>
        <v>0</v>
      </c>
      <c r="I47" s="35">
        <f t="shared" si="26"/>
        <v>0</v>
      </c>
      <c r="J47" s="35">
        <f t="shared" si="26"/>
        <v>0</v>
      </c>
      <c r="K47" s="35">
        <f t="shared" si="26"/>
        <v>0</v>
      </c>
      <c r="L47" s="35">
        <f t="shared" si="26"/>
        <v>0</v>
      </c>
      <c r="M47" s="35">
        <f t="shared" si="26"/>
        <v>0</v>
      </c>
      <c r="N47" s="31"/>
      <c r="O47" s="31"/>
    </row>
    <row r="48" spans="1:15" ht="12.75" customHeight="1" hidden="1">
      <c r="A48" s="67" t="s">
        <v>16</v>
      </c>
      <c r="B48" s="59" t="s">
        <v>69</v>
      </c>
      <c r="C48" s="59" t="s">
        <v>36</v>
      </c>
      <c r="D48" s="59" t="s">
        <v>126</v>
      </c>
      <c r="E48" s="59" t="s">
        <v>79</v>
      </c>
      <c r="F48" s="59" t="s">
        <v>39</v>
      </c>
      <c r="G48" s="35">
        <f aca="true" t="shared" si="27" ref="G48:G71">H48+I48+J48+K48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1"/>
      <c r="O48" s="31"/>
    </row>
    <row r="49" spans="1:15" ht="12.75" customHeight="1" hidden="1">
      <c r="A49" s="67" t="s">
        <v>17</v>
      </c>
      <c r="B49" s="59" t="s">
        <v>69</v>
      </c>
      <c r="C49" s="59" t="s">
        <v>36</v>
      </c>
      <c r="D49" s="59" t="s">
        <v>126</v>
      </c>
      <c r="E49" s="59" t="s">
        <v>84</v>
      </c>
      <c r="F49" s="59" t="s">
        <v>40</v>
      </c>
      <c r="G49" s="35">
        <f t="shared" si="27"/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1"/>
      <c r="O49" s="31"/>
    </row>
    <row r="50" spans="1:15" ht="14.25" customHeight="1" hidden="1">
      <c r="A50" s="67" t="s">
        <v>18</v>
      </c>
      <c r="B50" s="59" t="s">
        <v>69</v>
      </c>
      <c r="C50" s="59" t="s">
        <v>36</v>
      </c>
      <c r="D50" s="59" t="s">
        <v>126</v>
      </c>
      <c r="E50" s="59" t="s">
        <v>176</v>
      </c>
      <c r="F50" s="59" t="s">
        <v>41</v>
      </c>
      <c r="G50" s="35">
        <f t="shared" si="27"/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1"/>
      <c r="O50" s="31"/>
    </row>
    <row r="51" spans="1:15" ht="29.25" customHeight="1">
      <c r="A51" s="65" t="s">
        <v>246</v>
      </c>
      <c r="B51" s="60" t="s">
        <v>69</v>
      </c>
      <c r="C51" s="60" t="s">
        <v>42</v>
      </c>
      <c r="D51" s="60" t="s">
        <v>139</v>
      </c>
      <c r="E51" s="60" t="s">
        <v>58</v>
      </c>
      <c r="F51" s="60"/>
      <c r="G51" s="61">
        <f t="shared" si="27"/>
        <v>2821.2</v>
      </c>
      <c r="H51" s="61">
        <f aca="true" t="shared" si="28" ref="H51:M51">H52+H70</f>
        <v>704.8</v>
      </c>
      <c r="I51" s="61">
        <f t="shared" si="28"/>
        <v>704.8</v>
      </c>
      <c r="J51" s="61">
        <f t="shared" si="28"/>
        <v>706</v>
      </c>
      <c r="K51" s="61">
        <f t="shared" si="28"/>
        <v>705.6</v>
      </c>
      <c r="L51" s="61">
        <f t="shared" si="28"/>
        <v>2821.2</v>
      </c>
      <c r="M51" s="61">
        <f t="shared" si="28"/>
        <v>2821.2</v>
      </c>
      <c r="N51" s="31"/>
      <c r="O51" s="31"/>
    </row>
    <row r="52" spans="1:15" ht="30.75" customHeight="1">
      <c r="A52" s="65" t="s">
        <v>123</v>
      </c>
      <c r="B52" s="59" t="s">
        <v>69</v>
      </c>
      <c r="C52" s="59" t="s">
        <v>42</v>
      </c>
      <c r="D52" s="59" t="s">
        <v>207</v>
      </c>
      <c r="E52" s="60" t="s">
        <v>58</v>
      </c>
      <c r="F52" s="60"/>
      <c r="G52" s="61">
        <f t="shared" si="27"/>
        <v>1571</v>
      </c>
      <c r="H52" s="61">
        <f aca="true" t="shared" si="29" ref="H52:M52">H53+H58+H63</f>
        <v>392.29999999999995</v>
      </c>
      <c r="I52" s="61">
        <f t="shared" si="29"/>
        <v>392.29999999999995</v>
      </c>
      <c r="J52" s="61">
        <f t="shared" si="29"/>
        <v>393.4</v>
      </c>
      <c r="K52" s="61">
        <f t="shared" si="29"/>
        <v>393</v>
      </c>
      <c r="L52" s="61">
        <f t="shared" si="29"/>
        <v>1571</v>
      </c>
      <c r="M52" s="61">
        <f t="shared" si="29"/>
        <v>1571</v>
      </c>
      <c r="N52" s="31"/>
      <c r="O52" s="31"/>
    </row>
    <row r="53" spans="1:36" ht="51" customHeight="1">
      <c r="A53" s="56" t="s">
        <v>360</v>
      </c>
      <c r="B53" s="59" t="s">
        <v>69</v>
      </c>
      <c r="C53" s="59" t="s">
        <v>42</v>
      </c>
      <c r="D53" s="59" t="s">
        <v>126</v>
      </c>
      <c r="E53" s="60" t="s">
        <v>116</v>
      </c>
      <c r="F53" s="60"/>
      <c r="G53" s="35">
        <f t="shared" si="27"/>
        <v>1495.3</v>
      </c>
      <c r="H53" s="35">
        <f aca="true" t="shared" si="30" ref="H53:M53">H54</f>
        <v>373.7</v>
      </c>
      <c r="I53" s="35">
        <f t="shared" si="30"/>
        <v>373.7</v>
      </c>
      <c r="J53" s="35">
        <f t="shared" si="30"/>
        <v>373.7</v>
      </c>
      <c r="K53" s="35">
        <f t="shared" si="30"/>
        <v>374.2</v>
      </c>
      <c r="L53" s="35">
        <f t="shared" si="30"/>
        <v>1495.3</v>
      </c>
      <c r="M53" s="35">
        <f t="shared" si="30"/>
        <v>1495.3</v>
      </c>
      <c r="N53" s="31"/>
      <c r="O53" s="31"/>
      <c r="AJ53" s="12"/>
    </row>
    <row r="54" spans="1:15" ht="19.5" customHeight="1">
      <c r="A54" s="56" t="s">
        <v>15</v>
      </c>
      <c r="B54" s="59" t="s">
        <v>69</v>
      </c>
      <c r="C54" s="59" t="s">
        <v>42</v>
      </c>
      <c r="D54" s="59" t="s">
        <v>126</v>
      </c>
      <c r="E54" s="59" t="s">
        <v>78</v>
      </c>
      <c r="F54" s="59" t="s">
        <v>38</v>
      </c>
      <c r="G54" s="35">
        <f t="shared" si="27"/>
        <v>1495.3</v>
      </c>
      <c r="H54" s="35">
        <f>H55+H57</f>
        <v>373.7</v>
      </c>
      <c r="I54" s="35">
        <f>I55+I56+I57</f>
        <v>373.7</v>
      </c>
      <c r="J54" s="35">
        <f>J55+J56+J57</f>
        <v>373.7</v>
      </c>
      <c r="K54" s="35">
        <f>K55+K56+K57</f>
        <v>374.2</v>
      </c>
      <c r="L54" s="35">
        <f>L55+L56+L57</f>
        <v>1495.3</v>
      </c>
      <c r="M54" s="35">
        <f>M55+M56+M57</f>
        <v>1495.3</v>
      </c>
      <c r="N54" s="31"/>
      <c r="O54" s="31"/>
    </row>
    <row r="55" spans="1:15" ht="17.25" customHeight="1">
      <c r="A55" s="67" t="s">
        <v>16</v>
      </c>
      <c r="B55" s="59" t="s">
        <v>69</v>
      </c>
      <c r="C55" s="59" t="s">
        <v>42</v>
      </c>
      <c r="D55" s="59" t="s">
        <v>126</v>
      </c>
      <c r="E55" s="59" t="s">
        <v>79</v>
      </c>
      <c r="F55" s="59" t="s">
        <v>39</v>
      </c>
      <c r="G55" s="35">
        <f t="shared" si="27"/>
        <v>1148.5</v>
      </c>
      <c r="H55" s="35">
        <v>287</v>
      </c>
      <c r="I55" s="35">
        <v>287</v>
      </c>
      <c r="J55" s="35">
        <v>287</v>
      </c>
      <c r="K55" s="35">
        <v>287.5</v>
      </c>
      <c r="L55" s="35">
        <v>1148.5</v>
      </c>
      <c r="M55" s="35">
        <v>1148.5</v>
      </c>
      <c r="N55" s="31"/>
      <c r="O55" s="31"/>
    </row>
    <row r="56" spans="1:15" ht="17.25" customHeight="1" hidden="1">
      <c r="A56" s="67" t="s">
        <v>17</v>
      </c>
      <c r="B56" s="59" t="s">
        <v>69</v>
      </c>
      <c r="C56" s="59" t="s">
        <v>42</v>
      </c>
      <c r="D56" s="59" t="s">
        <v>126</v>
      </c>
      <c r="E56" s="59" t="s">
        <v>84</v>
      </c>
      <c r="F56" s="59" t="s">
        <v>40</v>
      </c>
      <c r="G56" s="35">
        <f t="shared" si="27"/>
        <v>0</v>
      </c>
      <c r="H56" s="35"/>
      <c r="I56" s="35"/>
      <c r="J56" s="35"/>
      <c r="K56" s="35"/>
      <c r="L56" s="35"/>
      <c r="M56" s="35"/>
      <c r="N56" s="31"/>
      <c r="O56" s="31"/>
    </row>
    <row r="57" spans="1:15" ht="12.75" customHeight="1">
      <c r="A57" s="67" t="s">
        <v>18</v>
      </c>
      <c r="B57" s="59" t="s">
        <v>69</v>
      </c>
      <c r="C57" s="59" t="s">
        <v>42</v>
      </c>
      <c r="D57" s="59" t="s">
        <v>126</v>
      </c>
      <c r="E57" s="59" t="s">
        <v>176</v>
      </c>
      <c r="F57" s="59" t="s">
        <v>41</v>
      </c>
      <c r="G57" s="35">
        <f t="shared" si="27"/>
        <v>346.8</v>
      </c>
      <c r="H57" s="35">
        <v>86.7</v>
      </c>
      <c r="I57" s="35">
        <v>86.7</v>
      </c>
      <c r="J57" s="35">
        <v>86.7</v>
      </c>
      <c r="K57" s="35">
        <v>86.7</v>
      </c>
      <c r="L57" s="35">
        <v>346.8</v>
      </c>
      <c r="M57" s="35">
        <v>346.8</v>
      </c>
      <c r="N57" s="31"/>
      <c r="O57" s="31"/>
    </row>
    <row r="58" spans="1:15" ht="45.75" customHeight="1">
      <c r="A58" s="56" t="s">
        <v>361</v>
      </c>
      <c r="B58" s="59" t="s">
        <v>69</v>
      </c>
      <c r="C58" s="59" t="s">
        <v>42</v>
      </c>
      <c r="D58" s="59" t="s">
        <v>129</v>
      </c>
      <c r="E58" s="60" t="s">
        <v>114</v>
      </c>
      <c r="F58" s="59"/>
      <c r="G58" s="35">
        <f t="shared" si="27"/>
        <v>40</v>
      </c>
      <c r="H58" s="35">
        <f aca="true" t="shared" si="31" ref="H58:M58">H59+H60+H61+H62</f>
        <v>9.7</v>
      </c>
      <c r="I58" s="35">
        <f t="shared" si="31"/>
        <v>9.7</v>
      </c>
      <c r="J58" s="35">
        <f t="shared" si="31"/>
        <v>10.8</v>
      </c>
      <c r="K58" s="35">
        <f t="shared" si="31"/>
        <v>9.8</v>
      </c>
      <c r="L58" s="35">
        <f t="shared" si="31"/>
        <v>40</v>
      </c>
      <c r="M58" s="35">
        <f t="shared" si="31"/>
        <v>40</v>
      </c>
      <c r="N58" s="31"/>
      <c r="O58" s="31"/>
    </row>
    <row r="59" spans="1:15" ht="36" customHeight="1" hidden="1">
      <c r="A59" s="67" t="s">
        <v>20</v>
      </c>
      <c r="B59" s="59" t="s">
        <v>69</v>
      </c>
      <c r="C59" s="59" t="s">
        <v>42</v>
      </c>
      <c r="D59" s="59" t="s">
        <v>129</v>
      </c>
      <c r="E59" s="59" t="s">
        <v>85</v>
      </c>
      <c r="F59" s="59" t="s">
        <v>44</v>
      </c>
      <c r="G59" s="35">
        <f t="shared" si="27"/>
        <v>0</v>
      </c>
      <c r="H59" s="35">
        <f>3-3</f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1"/>
      <c r="O59" s="31"/>
    </row>
    <row r="60" spans="1:15" ht="13.5" customHeight="1" hidden="1">
      <c r="A60" s="67" t="s">
        <v>124</v>
      </c>
      <c r="B60" s="59" t="s">
        <v>69</v>
      </c>
      <c r="C60" s="59" t="s">
        <v>42</v>
      </c>
      <c r="D60" s="59" t="s">
        <v>129</v>
      </c>
      <c r="E60" s="59" t="s">
        <v>85</v>
      </c>
      <c r="F60" s="59" t="s">
        <v>47</v>
      </c>
      <c r="G60" s="35">
        <f t="shared" si="27"/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1"/>
      <c r="O60" s="31"/>
    </row>
    <row r="61" spans="1:15" ht="13.5" customHeight="1">
      <c r="A61" s="67" t="s">
        <v>27</v>
      </c>
      <c r="B61" s="59" t="s">
        <v>69</v>
      </c>
      <c r="C61" s="59" t="s">
        <v>42</v>
      </c>
      <c r="D61" s="59" t="s">
        <v>129</v>
      </c>
      <c r="E61" s="59" t="s">
        <v>85</v>
      </c>
      <c r="F61" s="59" t="s">
        <v>48</v>
      </c>
      <c r="G61" s="35">
        <f t="shared" si="27"/>
        <v>5</v>
      </c>
      <c r="H61" s="35">
        <v>1</v>
      </c>
      <c r="I61" s="35">
        <v>1</v>
      </c>
      <c r="J61" s="35">
        <v>2</v>
      </c>
      <c r="K61" s="35">
        <v>1</v>
      </c>
      <c r="L61" s="35">
        <v>5</v>
      </c>
      <c r="M61" s="35">
        <v>5</v>
      </c>
      <c r="N61" s="31"/>
      <c r="O61" s="31"/>
    </row>
    <row r="62" spans="1:15" ht="12.75" customHeight="1">
      <c r="A62" s="56" t="s">
        <v>75</v>
      </c>
      <c r="B62" s="59" t="s">
        <v>69</v>
      </c>
      <c r="C62" s="59" t="s">
        <v>42</v>
      </c>
      <c r="D62" s="59" t="s">
        <v>129</v>
      </c>
      <c r="E62" s="59" t="s">
        <v>85</v>
      </c>
      <c r="F62" s="59" t="s">
        <v>274</v>
      </c>
      <c r="G62" s="35">
        <f t="shared" si="27"/>
        <v>35</v>
      </c>
      <c r="H62" s="35">
        <v>8.7</v>
      </c>
      <c r="I62" s="35">
        <v>8.7</v>
      </c>
      <c r="J62" s="35">
        <v>8.8</v>
      </c>
      <c r="K62" s="35">
        <v>8.8</v>
      </c>
      <c r="L62" s="35">
        <v>35</v>
      </c>
      <c r="M62" s="35">
        <v>35</v>
      </c>
      <c r="N62" s="31"/>
      <c r="O62" s="31"/>
    </row>
    <row r="63" spans="1:15" ht="25.5" customHeight="1">
      <c r="A63" s="56" t="s">
        <v>362</v>
      </c>
      <c r="B63" s="59" t="s">
        <v>69</v>
      </c>
      <c r="C63" s="59" t="s">
        <v>42</v>
      </c>
      <c r="D63" s="59" t="s">
        <v>129</v>
      </c>
      <c r="E63" s="60" t="s">
        <v>117</v>
      </c>
      <c r="F63" s="59"/>
      <c r="G63" s="35">
        <f>H63+I63+J63+K63</f>
        <v>35.7</v>
      </c>
      <c r="H63" s="35">
        <f aca="true" t="shared" si="32" ref="H63:M63">H64+H65+H66+H67+H68+H69</f>
        <v>8.9</v>
      </c>
      <c r="I63" s="35">
        <f t="shared" si="32"/>
        <v>8.9</v>
      </c>
      <c r="J63" s="35">
        <f t="shared" si="32"/>
        <v>8.9</v>
      </c>
      <c r="K63" s="35">
        <f t="shared" si="32"/>
        <v>9</v>
      </c>
      <c r="L63" s="35">
        <f t="shared" si="32"/>
        <v>35.7</v>
      </c>
      <c r="M63" s="35">
        <f t="shared" si="32"/>
        <v>35.7</v>
      </c>
      <c r="N63" s="31"/>
      <c r="O63" s="31"/>
    </row>
    <row r="64" spans="1:15" ht="24" customHeight="1">
      <c r="A64" s="56" t="s">
        <v>213</v>
      </c>
      <c r="B64" s="59" t="s">
        <v>69</v>
      </c>
      <c r="C64" s="59" t="s">
        <v>42</v>
      </c>
      <c r="D64" s="59" t="s">
        <v>129</v>
      </c>
      <c r="E64" s="59" t="s">
        <v>94</v>
      </c>
      <c r="F64" s="59" t="s">
        <v>227</v>
      </c>
      <c r="G64" s="35">
        <f t="shared" si="27"/>
        <v>35.7</v>
      </c>
      <c r="H64" s="35">
        <v>8.9</v>
      </c>
      <c r="I64" s="35">
        <v>8.9</v>
      </c>
      <c r="J64" s="35">
        <v>8.9</v>
      </c>
      <c r="K64" s="35">
        <v>9</v>
      </c>
      <c r="L64" s="35">
        <v>35.7</v>
      </c>
      <c r="M64" s="35">
        <v>35.7</v>
      </c>
      <c r="N64" s="31"/>
      <c r="O64" s="31"/>
    </row>
    <row r="65" spans="1:15" ht="45" customHeight="1" hidden="1">
      <c r="A65" s="56" t="s">
        <v>215</v>
      </c>
      <c r="B65" s="59" t="s">
        <v>69</v>
      </c>
      <c r="C65" s="59" t="s">
        <v>42</v>
      </c>
      <c r="D65" s="59" t="s">
        <v>129</v>
      </c>
      <c r="E65" s="59" t="s">
        <v>113</v>
      </c>
      <c r="F65" s="59" t="s">
        <v>227</v>
      </c>
      <c r="G65" s="35">
        <f>H65+I65+J65+K65</f>
        <v>0</v>
      </c>
      <c r="H65" s="35"/>
      <c r="I65" s="35"/>
      <c r="J65" s="35"/>
      <c r="K65" s="35"/>
      <c r="L65" s="35"/>
      <c r="M65" s="35"/>
      <c r="N65" s="31"/>
      <c r="O65" s="31"/>
    </row>
    <row r="66" spans="1:15" ht="21.75" customHeight="1" hidden="1">
      <c r="A66" s="56" t="s">
        <v>277</v>
      </c>
      <c r="B66" s="59" t="s">
        <v>69</v>
      </c>
      <c r="C66" s="59" t="s">
        <v>42</v>
      </c>
      <c r="D66" s="59" t="s">
        <v>129</v>
      </c>
      <c r="E66" s="59" t="s">
        <v>178</v>
      </c>
      <c r="F66" s="59" t="s">
        <v>278</v>
      </c>
      <c r="G66" s="35">
        <f>H66+I66+J66+K66</f>
        <v>0</v>
      </c>
      <c r="H66" s="35"/>
      <c r="I66" s="35"/>
      <c r="J66" s="35"/>
      <c r="K66" s="35"/>
      <c r="L66" s="35"/>
      <c r="M66" s="35"/>
      <c r="N66" s="31"/>
      <c r="O66" s="31"/>
    </row>
    <row r="67" spans="1:15" ht="21.75" customHeight="1" hidden="1">
      <c r="A67" s="67" t="s">
        <v>217</v>
      </c>
      <c r="B67" s="59" t="s">
        <v>69</v>
      </c>
      <c r="C67" s="59" t="s">
        <v>42</v>
      </c>
      <c r="D67" s="59" t="s">
        <v>129</v>
      </c>
      <c r="E67" s="59" t="s">
        <v>178</v>
      </c>
      <c r="F67" s="59" t="s">
        <v>216</v>
      </c>
      <c r="G67" s="35">
        <f>H67+I67+J67+K67</f>
        <v>0</v>
      </c>
      <c r="H67" s="35"/>
      <c r="I67" s="35"/>
      <c r="J67" s="35"/>
      <c r="K67" s="35"/>
      <c r="L67" s="35"/>
      <c r="M67" s="35"/>
      <c r="N67" s="31"/>
      <c r="O67" s="31"/>
    </row>
    <row r="68" spans="1:15" ht="21.75" customHeight="1" hidden="1">
      <c r="A68" s="67" t="s">
        <v>275</v>
      </c>
      <c r="B68" s="59" t="s">
        <v>69</v>
      </c>
      <c r="C68" s="59" t="s">
        <v>42</v>
      </c>
      <c r="D68" s="59" t="s">
        <v>129</v>
      </c>
      <c r="E68" s="59" t="s">
        <v>178</v>
      </c>
      <c r="F68" s="59" t="s">
        <v>276</v>
      </c>
      <c r="G68" s="35">
        <f t="shared" si="27"/>
        <v>0</v>
      </c>
      <c r="H68" s="35"/>
      <c r="I68" s="35"/>
      <c r="J68" s="35"/>
      <c r="K68" s="35"/>
      <c r="L68" s="35"/>
      <c r="M68" s="35"/>
      <c r="N68" s="31"/>
      <c r="O68" s="31"/>
    </row>
    <row r="69" spans="1:15" ht="16.5" customHeight="1" hidden="1">
      <c r="A69" s="67" t="s">
        <v>217</v>
      </c>
      <c r="B69" s="59" t="s">
        <v>69</v>
      </c>
      <c r="C69" s="59" t="s">
        <v>42</v>
      </c>
      <c r="D69" s="59" t="s">
        <v>129</v>
      </c>
      <c r="E69" s="59" t="s">
        <v>178</v>
      </c>
      <c r="F69" s="59" t="s">
        <v>216</v>
      </c>
      <c r="G69" s="35">
        <f>H69+I69+J69+K69</f>
        <v>0</v>
      </c>
      <c r="H69" s="35"/>
      <c r="I69" s="35"/>
      <c r="J69" s="35"/>
      <c r="K69" s="35"/>
      <c r="L69" s="35"/>
      <c r="M69" s="35"/>
      <c r="N69" s="31"/>
      <c r="O69" s="31"/>
    </row>
    <row r="70" spans="1:15" ht="27.75" customHeight="1">
      <c r="A70" s="69" t="s">
        <v>363</v>
      </c>
      <c r="B70" s="59" t="s">
        <v>69</v>
      </c>
      <c r="C70" s="59" t="s">
        <v>42</v>
      </c>
      <c r="D70" s="60" t="s">
        <v>186</v>
      </c>
      <c r="E70" s="60" t="s">
        <v>116</v>
      </c>
      <c r="F70" s="59"/>
      <c r="G70" s="61">
        <f t="shared" si="27"/>
        <v>1250.2</v>
      </c>
      <c r="H70" s="61">
        <f aca="true" t="shared" si="33" ref="H70:M70">H71</f>
        <v>312.5</v>
      </c>
      <c r="I70" s="61">
        <f t="shared" si="33"/>
        <v>312.5</v>
      </c>
      <c r="J70" s="61">
        <f t="shared" si="33"/>
        <v>312.6</v>
      </c>
      <c r="K70" s="61">
        <f t="shared" si="33"/>
        <v>312.6</v>
      </c>
      <c r="L70" s="61">
        <f t="shared" si="33"/>
        <v>1250.2</v>
      </c>
      <c r="M70" s="61">
        <f t="shared" si="33"/>
        <v>1250.2</v>
      </c>
      <c r="N70" s="31"/>
      <c r="O70" s="31"/>
    </row>
    <row r="71" spans="1:15" ht="16.5" customHeight="1">
      <c r="A71" s="56" t="s">
        <v>15</v>
      </c>
      <c r="B71" s="59" t="s">
        <v>69</v>
      </c>
      <c r="C71" s="59" t="s">
        <v>42</v>
      </c>
      <c r="D71" s="59" t="s">
        <v>186</v>
      </c>
      <c r="E71" s="59" t="s">
        <v>78</v>
      </c>
      <c r="F71" s="59" t="s">
        <v>38</v>
      </c>
      <c r="G71" s="35">
        <f t="shared" si="27"/>
        <v>1250.2</v>
      </c>
      <c r="H71" s="35">
        <f aca="true" t="shared" si="34" ref="H71:M71">H72+H73</f>
        <v>312.5</v>
      </c>
      <c r="I71" s="35">
        <f t="shared" si="34"/>
        <v>312.5</v>
      </c>
      <c r="J71" s="35">
        <f t="shared" si="34"/>
        <v>312.6</v>
      </c>
      <c r="K71" s="35">
        <f t="shared" si="34"/>
        <v>312.6</v>
      </c>
      <c r="L71" s="35">
        <f t="shared" si="34"/>
        <v>1250.2</v>
      </c>
      <c r="M71" s="35">
        <f t="shared" si="34"/>
        <v>1250.2</v>
      </c>
      <c r="N71" s="31"/>
      <c r="O71" s="31"/>
    </row>
    <row r="72" spans="1:15" ht="16.5" customHeight="1">
      <c r="A72" s="67" t="s">
        <v>16</v>
      </c>
      <c r="B72" s="59" t="s">
        <v>69</v>
      </c>
      <c r="C72" s="59" t="s">
        <v>42</v>
      </c>
      <c r="D72" s="59" t="s">
        <v>186</v>
      </c>
      <c r="E72" s="59" t="s">
        <v>79</v>
      </c>
      <c r="F72" s="59" t="s">
        <v>39</v>
      </c>
      <c r="G72" s="35">
        <f>H72+I72+J72+K72</f>
        <v>960.2</v>
      </c>
      <c r="H72" s="35">
        <v>240</v>
      </c>
      <c r="I72" s="35">
        <v>240</v>
      </c>
      <c r="J72" s="35">
        <v>240.1</v>
      </c>
      <c r="K72" s="70">
        <v>240.1</v>
      </c>
      <c r="L72" s="35">
        <v>960.2</v>
      </c>
      <c r="M72" s="70">
        <v>960.2</v>
      </c>
      <c r="N72" s="31"/>
      <c r="O72" s="31"/>
    </row>
    <row r="73" spans="1:15" ht="18" customHeight="1">
      <c r="A73" s="67" t="s">
        <v>18</v>
      </c>
      <c r="B73" s="59" t="s">
        <v>69</v>
      </c>
      <c r="C73" s="59" t="s">
        <v>42</v>
      </c>
      <c r="D73" s="59" t="s">
        <v>186</v>
      </c>
      <c r="E73" s="59" t="s">
        <v>176</v>
      </c>
      <c r="F73" s="59" t="s">
        <v>41</v>
      </c>
      <c r="G73" s="35">
        <f>H73+I73+J73+K73</f>
        <v>290</v>
      </c>
      <c r="H73" s="35">
        <v>72.5</v>
      </c>
      <c r="I73" s="35">
        <v>72.5</v>
      </c>
      <c r="J73" s="35">
        <v>72.5</v>
      </c>
      <c r="K73" s="70">
        <v>72.5</v>
      </c>
      <c r="L73" s="35">
        <v>290</v>
      </c>
      <c r="M73" s="70">
        <v>290</v>
      </c>
      <c r="N73" s="31"/>
      <c r="O73" s="31"/>
    </row>
    <row r="74" spans="1:15" ht="27" customHeight="1" hidden="1">
      <c r="A74" s="67" t="s">
        <v>212</v>
      </c>
      <c r="B74" s="59" t="s">
        <v>69</v>
      </c>
      <c r="C74" s="59" t="s">
        <v>42</v>
      </c>
      <c r="D74" s="59" t="s">
        <v>129</v>
      </c>
      <c r="E74" s="59" t="s">
        <v>178</v>
      </c>
      <c r="F74" s="59" t="s">
        <v>49</v>
      </c>
      <c r="G74" s="35">
        <f>H74+I74+J74+K74</f>
        <v>0</v>
      </c>
      <c r="H74" s="35"/>
      <c r="I74" s="35"/>
      <c r="J74" s="35"/>
      <c r="K74" s="35"/>
      <c r="L74" s="35"/>
      <c r="M74" s="35"/>
      <c r="N74" s="31"/>
      <c r="O74" s="31"/>
    </row>
    <row r="75" spans="1:15" ht="20.25" customHeight="1">
      <c r="A75" s="65" t="s">
        <v>245</v>
      </c>
      <c r="B75" s="60" t="s">
        <v>69</v>
      </c>
      <c r="C75" s="60" t="s">
        <v>54</v>
      </c>
      <c r="D75" s="60" t="s">
        <v>139</v>
      </c>
      <c r="E75" s="60" t="s">
        <v>58</v>
      </c>
      <c r="F75" s="60"/>
      <c r="G75" s="61">
        <f>H75+I75+J75+K75</f>
        <v>270.4</v>
      </c>
      <c r="H75" s="61">
        <f aca="true" t="shared" si="35" ref="H75:M75">H76+H78+H80+H84</f>
        <v>67.6</v>
      </c>
      <c r="I75" s="61">
        <f t="shared" si="35"/>
        <v>67.6</v>
      </c>
      <c r="J75" s="61">
        <f t="shared" si="35"/>
        <v>67.6</v>
      </c>
      <c r="K75" s="61">
        <f t="shared" si="35"/>
        <v>67.6</v>
      </c>
      <c r="L75" s="61">
        <f t="shared" si="35"/>
        <v>270.4</v>
      </c>
      <c r="M75" s="61">
        <f t="shared" si="35"/>
        <v>270.4</v>
      </c>
      <c r="N75" s="31"/>
      <c r="O75" s="31"/>
    </row>
    <row r="76" spans="1:15" ht="18.75" customHeight="1">
      <c r="A76" s="56" t="s">
        <v>15</v>
      </c>
      <c r="B76" s="59"/>
      <c r="C76" s="59"/>
      <c r="D76" s="59"/>
      <c r="E76" s="59"/>
      <c r="F76" s="59" t="s">
        <v>38</v>
      </c>
      <c r="G76" s="35">
        <f>H76+I76+J76+K76</f>
        <v>260.4</v>
      </c>
      <c r="H76" s="35">
        <f aca="true" t="shared" si="36" ref="H76:M76">H77+H79</f>
        <v>65.1</v>
      </c>
      <c r="I76" s="35">
        <f t="shared" si="36"/>
        <v>65.1</v>
      </c>
      <c r="J76" s="35">
        <f t="shared" si="36"/>
        <v>65.1</v>
      </c>
      <c r="K76" s="35">
        <f t="shared" si="36"/>
        <v>65.1</v>
      </c>
      <c r="L76" s="35">
        <f t="shared" si="36"/>
        <v>260.4</v>
      </c>
      <c r="M76" s="35">
        <f t="shared" si="36"/>
        <v>260.4</v>
      </c>
      <c r="N76" s="31"/>
      <c r="O76" s="31"/>
    </row>
    <row r="77" spans="1:15" ht="16.5" customHeight="1">
      <c r="A77" s="67" t="s">
        <v>16</v>
      </c>
      <c r="B77" s="59"/>
      <c r="C77" s="59"/>
      <c r="D77" s="59"/>
      <c r="E77" s="59"/>
      <c r="F77" s="59" t="s">
        <v>39</v>
      </c>
      <c r="G77" s="35">
        <f aca="true" t="shared" si="37" ref="G77:G89">H77+I77+J77+K77</f>
        <v>200</v>
      </c>
      <c r="H77" s="35">
        <f aca="true" t="shared" si="38" ref="H77:M79">H92</f>
        <v>50</v>
      </c>
      <c r="I77" s="35">
        <f t="shared" si="38"/>
        <v>50</v>
      </c>
      <c r="J77" s="35">
        <f t="shared" si="38"/>
        <v>50</v>
      </c>
      <c r="K77" s="35">
        <f t="shared" si="38"/>
        <v>50</v>
      </c>
      <c r="L77" s="35">
        <f t="shared" si="38"/>
        <v>200</v>
      </c>
      <c r="M77" s="35">
        <f t="shared" si="38"/>
        <v>200</v>
      </c>
      <c r="N77" s="31"/>
      <c r="O77" s="31"/>
    </row>
    <row r="78" spans="1:15" ht="15" customHeight="1" hidden="1">
      <c r="A78" s="67" t="s">
        <v>17</v>
      </c>
      <c r="B78" s="59"/>
      <c r="C78" s="59"/>
      <c r="D78" s="59"/>
      <c r="E78" s="59"/>
      <c r="F78" s="59" t="s">
        <v>40</v>
      </c>
      <c r="G78" s="35">
        <f t="shared" si="37"/>
        <v>0</v>
      </c>
      <c r="H78" s="35">
        <f t="shared" si="38"/>
        <v>0</v>
      </c>
      <c r="I78" s="35">
        <f t="shared" si="38"/>
        <v>0</v>
      </c>
      <c r="J78" s="35">
        <f t="shared" si="38"/>
        <v>0</v>
      </c>
      <c r="K78" s="35">
        <f t="shared" si="38"/>
        <v>0</v>
      </c>
      <c r="L78" s="35">
        <f t="shared" si="38"/>
        <v>0</v>
      </c>
      <c r="M78" s="35">
        <f t="shared" si="38"/>
        <v>0</v>
      </c>
      <c r="N78" s="31"/>
      <c r="O78" s="31"/>
    </row>
    <row r="79" spans="1:15" ht="17.25" customHeight="1">
      <c r="A79" s="67" t="s">
        <v>18</v>
      </c>
      <c r="B79" s="59"/>
      <c r="C79" s="59"/>
      <c r="D79" s="59"/>
      <c r="E79" s="59"/>
      <c r="F79" s="59" t="s">
        <v>41</v>
      </c>
      <c r="G79" s="35">
        <f t="shared" si="37"/>
        <v>60.4</v>
      </c>
      <c r="H79" s="35">
        <f t="shared" si="38"/>
        <v>15.1</v>
      </c>
      <c r="I79" s="35">
        <f t="shared" si="38"/>
        <v>15.1</v>
      </c>
      <c r="J79" s="35">
        <f t="shared" si="38"/>
        <v>15.1</v>
      </c>
      <c r="K79" s="35">
        <f t="shared" si="38"/>
        <v>15.1</v>
      </c>
      <c r="L79" s="35">
        <f t="shared" si="38"/>
        <v>60.4</v>
      </c>
      <c r="M79" s="35">
        <f t="shared" si="38"/>
        <v>60.4</v>
      </c>
      <c r="N79" s="31"/>
      <c r="O79" s="31"/>
    </row>
    <row r="80" spans="1:15" ht="13.5" customHeight="1" hidden="1">
      <c r="A80" s="67" t="s">
        <v>19</v>
      </c>
      <c r="B80" s="59"/>
      <c r="C80" s="59"/>
      <c r="D80" s="59"/>
      <c r="E80" s="59"/>
      <c r="F80" s="59" t="s">
        <v>43</v>
      </c>
      <c r="G80" s="35">
        <f t="shared" si="37"/>
        <v>0</v>
      </c>
      <c r="H80" s="35">
        <f aca="true" t="shared" si="39" ref="H80:M80">H81</f>
        <v>0</v>
      </c>
      <c r="I80" s="35">
        <f t="shared" si="39"/>
        <v>0</v>
      </c>
      <c r="J80" s="35">
        <f t="shared" si="39"/>
        <v>0</v>
      </c>
      <c r="K80" s="35">
        <f t="shared" si="39"/>
        <v>0</v>
      </c>
      <c r="L80" s="35">
        <f t="shared" si="39"/>
        <v>0</v>
      </c>
      <c r="M80" s="35">
        <f t="shared" si="39"/>
        <v>0</v>
      </c>
      <c r="N80" s="31"/>
      <c r="O80" s="31"/>
    </row>
    <row r="81" spans="1:15" ht="13.5" customHeight="1" hidden="1">
      <c r="A81" s="67" t="s">
        <v>27</v>
      </c>
      <c r="B81" s="59"/>
      <c r="C81" s="59"/>
      <c r="D81" s="59"/>
      <c r="E81" s="59"/>
      <c r="F81" s="59" t="s">
        <v>48</v>
      </c>
      <c r="G81" s="35">
        <f t="shared" si="37"/>
        <v>0</v>
      </c>
      <c r="H81" s="35"/>
      <c r="I81" s="35"/>
      <c r="J81" s="35"/>
      <c r="K81" s="35"/>
      <c r="L81" s="35"/>
      <c r="M81" s="35"/>
      <c r="N81" s="31"/>
      <c r="O81" s="31"/>
    </row>
    <row r="82" spans="1:15" ht="21" customHeight="1" hidden="1">
      <c r="A82" s="56" t="s">
        <v>28</v>
      </c>
      <c r="B82" s="59"/>
      <c r="C82" s="59"/>
      <c r="D82" s="59"/>
      <c r="E82" s="59"/>
      <c r="F82" s="59" t="s">
        <v>49</v>
      </c>
      <c r="G82" s="35">
        <f t="shared" si="37"/>
        <v>2.7755575615628914E-17</v>
      </c>
      <c r="H82" s="35">
        <f aca="true" t="shared" si="40" ref="H82:M82">H83</f>
        <v>0</v>
      </c>
      <c r="I82" s="35">
        <f t="shared" si="40"/>
        <v>0</v>
      </c>
      <c r="J82" s="35">
        <f t="shared" si="40"/>
        <v>0</v>
      </c>
      <c r="K82" s="35">
        <f t="shared" si="40"/>
        <v>2.7755575615628914E-17</v>
      </c>
      <c r="L82" s="35">
        <f t="shared" si="40"/>
        <v>0</v>
      </c>
      <c r="M82" s="35">
        <f t="shared" si="40"/>
        <v>0</v>
      </c>
      <c r="N82" s="31"/>
      <c r="O82" s="31"/>
    </row>
    <row r="83" spans="1:15" ht="13.5" customHeight="1" hidden="1">
      <c r="A83" s="56" t="s">
        <v>23</v>
      </c>
      <c r="B83" s="59"/>
      <c r="C83" s="59"/>
      <c r="D83" s="59"/>
      <c r="E83" s="59"/>
      <c r="F83" s="59" t="s">
        <v>227</v>
      </c>
      <c r="G83" s="35">
        <f t="shared" si="37"/>
        <v>2.7755575615628914E-17</v>
      </c>
      <c r="H83" s="35">
        <f aca="true" t="shared" si="41" ref="H83:M83">H101</f>
        <v>0</v>
      </c>
      <c r="I83" s="35">
        <f t="shared" si="41"/>
        <v>0</v>
      </c>
      <c r="J83" s="35">
        <f t="shared" si="41"/>
        <v>0</v>
      </c>
      <c r="K83" s="35">
        <f t="shared" si="41"/>
        <v>2.7755575615628914E-17</v>
      </c>
      <c r="L83" s="35">
        <f t="shared" si="41"/>
        <v>0</v>
      </c>
      <c r="M83" s="35">
        <f t="shared" si="41"/>
        <v>0</v>
      </c>
      <c r="N83" s="31"/>
      <c r="O83" s="31"/>
    </row>
    <row r="84" spans="1:15" ht="13.5" customHeight="1">
      <c r="A84" s="56" t="s">
        <v>30</v>
      </c>
      <c r="B84" s="59"/>
      <c r="C84" s="59"/>
      <c r="D84" s="59"/>
      <c r="E84" s="59"/>
      <c r="F84" s="59" t="s">
        <v>51</v>
      </c>
      <c r="G84" s="35">
        <f t="shared" si="37"/>
        <v>10</v>
      </c>
      <c r="H84" s="35">
        <f aca="true" t="shared" si="42" ref="H84:M84">H85+H86</f>
        <v>2.5</v>
      </c>
      <c r="I84" s="35">
        <f t="shared" si="42"/>
        <v>2.5</v>
      </c>
      <c r="J84" s="35">
        <f t="shared" si="42"/>
        <v>2.5</v>
      </c>
      <c r="K84" s="35">
        <f t="shared" si="42"/>
        <v>2.5</v>
      </c>
      <c r="L84" s="35">
        <f t="shared" si="42"/>
        <v>10</v>
      </c>
      <c r="M84" s="35">
        <f t="shared" si="42"/>
        <v>10</v>
      </c>
      <c r="N84" s="31"/>
      <c r="O84" s="31"/>
    </row>
    <row r="85" spans="1:15" ht="12.75" customHeight="1" hidden="1">
      <c r="A85" s="56" t="s">
        <v>31</v>
      </c>
      <c r="B85" s="59"/>
      <c r="C85" s="59"/>
      <c r="D85" s="59"/>
      <c r="E85" s="59"/>
      <c r="F85" s="59" t="s">
        <v>52</v>
      </c>
      <c r="G85" s="35">
        <f t="shared" si="37"/>
        <v>0</v>
      </c>
      <c r="H85" s="35">
        <f aca="true" t="shared" si="43" ref="H85:M85">H98</f>
        <v>0</v>
      </c>
      <c r="I85" s="35">
        <f t="shared" si="43"/>
        <v>0</v>
      </c>
      <c r="J85" s="35">
        <f t="shared" si="43"/>
        <v>0</v>
      </c>
      <c r="K85" s="35">
        <f t="shared" si="43"/>
        <v>0</v>
      </c>
      <c r="L85" s="35">
        <f t="shared" si="43"/>
        <v>0</v>
      </c>
      <c r="M85" s="35">
        <f t="shared" si="43"/>
        <v>0</v>
      </c>
      <c r="N85" s="31"/>
      <c r="O85" s="31"/>
    </row>
    <row r="86" spans="1:15" ht="13.5" customHeight="1">
      <c r="A86" s="56" t="s">
        <v>32</v>
      </c>
      <c r="B86" s="59"/>
      <c r="C86" s="59"/>
      <c r="D86" s="59"/>
      <c r="E86" s="59"/>
      <c r="F86" s="59" t="s">
        <v>53</v>
      </c>
      <c r="G86" s="35">
        <f t="shared" si="37"/>
        <v>10</v>
      </c>
      <c r="H86" s="35">
        <f aca="true" t="shared" si="44" ref="H86:M86">H88+H89</f>
        <v>2.5</v>
      </c>
      <c r="I86" s="35">
        <f t="shared" si="44"/>
        <v>2.5</v>
      </c>
      <c r="J86" s="35">
        <f t="shared" si="44"/>
        <v>2.5</v>
      </c>
      <c r="K86" s="35">
        <f t="shared" si="44"/>
        <v>2.5</v>
      </c>
      <c r="L86" s="35">
        <f t="shared" si="44"/>
        <v>10</v>
      </c>
      <c r="M86" s="35">
        <f t="shared" si="44"/>
        <v>10</v>
      </c>
      <c r="N86" s="31"/>
      <c r="O86" s="31"/>
    </row>
    <row r="87" spans="1:15" ht="12.75" customHeight="1">
      <c r="A87" s="56" t="s">
        <v>23</v>
      </c>
      <c r="B87" s="59"/>
      <c r="C87" s="59"/>
      <c r="D87" s="59"/>
      <c r="E87" s="59"/>
      <c r="F87" s="59"/>
      <c r="G87" s="35"/>
      <c r="H87" s="35"/>
      <c r="I87" s="35"/>
      <c r="J87" s="35"/>
      <c r="K87" s="35"/>
      <c r="L87" s="35"/>
      <c r="M87" s="35"/>
      <c r="N87" s="31"/>
      <c r="O87" s="31"/>
    </row>
    <row r="88" spans="1:15" ht="15" customHeight="1" hidden="1">
      <c r="A88" s="56" t="s">
        <v>33</v>
      </c>
      <c r="B88" s="59"/>
      <c r="C88" s="59"/>
      <c r="D88" s="59"/>
      <c r="E88" s="59"/>
      <c r="F88" s="59" t="s">
        <v>281</v>
      </c>
      <c r="G88" s="35">
        <f t="shared" si="37"/>
        <v>0</v>
      </c>
      <c r="H88" s="35"/>
      <c r="I88" s="35"/>
      <c r="J88" s="35"/>
      <c r="K88" s="35"/>
      <c r="L88" s="35"/>
      <c r="M88" s="35"/>
      <c r="N88" s="31"/>
      <c r="O88" s="31"/>
    </row>
    <row r="89" spans="1:15" ht="14.25" customHeight="1">
      <c r="A89" s="56" t="s">
        <v>75</v>
      </c>
      <c r="B89" s="59"/>
      <c r="C89" s="59"/>
      <c r="D89" s="59"/>
      <c r="E89" s="59"/>
      <c r="F89" s="59" t="s">
        <v>274</v>
      </c>
      <c r="G89" s="35">
        <f t="shared" si="37"/>
        <v>10</v>
      </c>
      <c r="H89" s="35">
        <f aca="true" t="shared" si="45" ref="H89:M89">H99</f>
        <v>2.5</v>
      </c>
      <c r="I89" s="35">
        <f t="shared" si="45"/>
        <v>2.5</v>
      </c>
      <c r="J89" s="35">
        <f t="shared" si="45"/>
        <v>2.5</v>
      </c>
      <c r="K89" s="35">
        <f t="shared" si="45"/>
        <v>2.5</v>
      </c>
      <c r="L89" s="35">
        <f t="shared" si="45"/>
        <v>10</v>
      </c>
      <c r="M89" s="35">
        <f t="shared" si="45"/>
        <v>10</v>
      </c>
      <c r="N89" s="31"/>
      <c r="O89" s="31"/>
    </row>
    <row r="90" spans="1:15" ht="11.25" customHeight="1">
      <c r="A90" s="56" t="s">
        <v>364</v>
      </c>
      <c r="B90" s="60" t="s">
        <v>69</v>
      </c>
      <c r="C90" s="60" t="s">
        <v>54</v>
      </c>
      <c r="D90" s="60" t="s">
        <v>127</v>
      </c>
      <c r="E90" s="60" t="s">
        <v>116</v>
      </c>
      <c r="F90" s="60"/>
      <c r="G90" s="61">
        <f>H90+I90+J90+K90</f>
        <v>260.4</v>
      </c>
      <c r="H90" s="61">
        <f aca="true" t="shared" si="46" ref="H90:M90">H91+H93</f>
        <v>65.1</v>
      </c>
      <c r="I90" s="61">
        <f t="shared" si="46"/>
        <v>65.1</v>
      </c>
      <c r="J90" s="61">
        <f t="shared" si="46"/>
        <v>65.1</v>
      </c>
      <c r="K90" s="61">
        <f t="shared" si="46"/>
        <v>65.1</v>
      </c>
      <c r="L90" s="61">
        <f t="shared" si="46"/>
        <v>260.4</v>
      </c>
      <c r="M90" s="61">
        <f t="shared" si="46"/>
        <v>260.4</v>
      </c>
      <c r="N90" s="31"/>
      <c r="O90" s="31"/>
    </row>
    <row r="91" spans="1:15" ht="15" customHeight="1">
      <c r="A91" s="56" t="s">
        <v>15</v>
      </c>
      <c r="B91" s="59" t="s">
        <v>69</v>
      </c>
      <c r="C91" s="59" t="s">
        <v>54</v>
      </c>
      <c r="D91" s="59" t="s">
        <v>127</v>
      </c>
      <c r="E91" s="59" t="s">
        <v>78</v>
      </c>
      <c r="F91" s="59" t="s">
        <v>38</v>
      </c>
      <c r="G91" s="35">
        <f>H91+I91+J91+K91</f>
        <v>260.4</v>
      </c>
      <c r="H91" s="35">
        <f>H92+H94+H93</f>
        <v>65.1</v>
      </c>
      <c r="I91" s="35">
        <f>SUM(I92:I94)</f>
        <v>65.1</v>
      </c>
      <c r="J91" s="35">
        <f>SUM(J92:J94)</f>
        <v>65.1</v>
      </c>
      <c r="K91" s="35">
        <f>SUM(K92:K94)</f>
        <v>65.1</v>
      </c>
      <c r="L91" s="35">
        <f>SUM(L92:L94)</f>
        <v>260.4</v>
      </c>
      <c r="M91" s="35">
        <f>SUM(M92:M94)</f>
        <v>260.4</v>
      </c>
      <c r="N91" s="31"/>
      <c r="O91" s="31"/>
    </row>
    <row r="92" spans="1:15" ht="12.75" customHeight="1">
      <c r="A92" s="67" t="s">
        <v>16</v>
      </c>
      <c r="B92" s="59" t="s">
        <v>69</v>
      </c>
      <c r="C92" s="59" t="s">
        <v>54</v>
      </c>
      <c r="D92" s="59" t="s">
        <v>127</v>
      </c>
      <c r="E92" s="59" t="s">
        <v>79</v>
      </c>
      <c r="F92" s="59" t="s">
        <v>39</v>
      </c>
      <c r="G92" s="35">
        <f>H92+I92+J92+K92</f>
        <v>200</v>
      </c>
      <c r="H92" s="35">
        <v>50</v>
      </c>
      <c r="I92" s="35">
        <v>50</v>
      </c>
      <c r="J92" s="35">
        <v>50</v>
      </c>
      <c r="K92" s="35">
        <v>50</v>
      </c>
      <c r="L92" s="35">
        <v>200</v>
      </c>
      <c r="M92" s="35">
        <v>200</v>
      </c>
      <c r="N92" s="31"/>
      <c r="O92" s="31"/>
    </row>
    <row r="93" spans="1:15" ht="15" customHeight="1" hidden="1">
      <c r="A93" s="67" t="s">
        <v>17</v>
      </c>
      <c r="B93" s="59" t="s">
        <v>69</v>
      </c>
      <c r="C93" s="59" t="s">
        <v>54</v>
      </c>
      <c r="D93" s="59" t="s">
        <v>127</v>
      </c>
      <c r="E93" s="59" t="s">
        <v>84</v>
      </c>
      <c r="F93" s="59" t="s">
        <v>40</v>
      </c>
      <c r="G93" s="35">
        <f>SUM(H93:K93)</f>
        <v>0</v>
      </c>
      <c r="H93" s="35"/>
      <c r="I93" s="35"/>
      <c r="J93" s="35"/>
      <c r="K93" s="35"/>
      <c r="L93" s="35"/>
      <c r="M93" s="35"/>
      <c r="N93" s="31"/>
      <c r="O93" s="31"/>
    </row>
    <row r="94" spans="1:15" ht="12" customHeight="1">
      <c r="A94" s="67" t="s">
        <v>18</v>
      </c>
      <c r="B94" s="59" t="s">
        <v>69</v>
      </c>
      <c r="C94" s="59" t="s">
        <v>54</v>
      </c>
      <c r="D94" s="59" t="s">
        <v>127</v>
      </c>
      <c r="E94" s="59" t="s">
        <v>176</v>
      </c>
      <c r="F94" s="59" t="s">
        <v>41</v>
      </c>
      <c r="G94" s="35">
        <f>H94+I94+J94+K94</f>
        <v>60.4</v>
      </c>
      <c r="H94" s="35">
        <v>15.1</v>
      </c>
      <c r="I94" s="35">
        <v>15.1</v>
      </c>
      <c r="J94" s="35">
        <v>15.1</v>
      </c>
      <c r="K94" s="35">
        <v>15.1</v>
      </c>
      <c r="L94" s="35">
        <v>60.4</v>
      </c>
      <c r="M94" s="35">
        <v>60.4</v>
      </c>
      <c r="N94" s="31"/>
      <c r="O94" s="31"/>
    </row>
    <row r="95" spans="1:15" ht="14.25" customHeight="1">
      <c r="A95" s="56" t="s">
        <v>361</v>
      </c>
      <c r="B95" s="60" t="s">
        <v>69</v>
      </c>
      <c r="C95" s="60" t="s">
        <v>54</v>
      </c>
      <c r="D95" s="60" t="s">
        <v>129</v>
      </c>
      <c r="E95" s="60" t="s">
        <v>114</v>
      </c>
      <c r="F95" s="60"/>
      <c r="G95" s="61">
        <f>H95+I95+J95+K95</f>
        <v>10</v>
      </c>
      <c r="H95" s="61">
        <f aca="true" t="shared" si="47" ref="H95:M95">H96</f>
        <v>2.5</v>
      </c>
      <c r="I95" s="61">
        <f t="shared" si="47"/>
        <v>2.5</v>
      </c>
      <c r="J95" s="61">
        <f t="shared" si="47"/>
        <v>2.5</v>
      </c>
      <c r="K95" s="61">
        <f t="shared" si="47"/>
        <v>2.5</v>
      </c>
      <c r="L95" s="61">
        <f t="shared" si="47"/>
        <v>10</v>
      </c>
      <c r="M95" s="61">
        <f t="shared" si="47"/>
        <v>10</v>
      </c>
      <c r="N95" s="31"/>
      <c r="O95" s="31"/>
    </row>
    <row r="96" spans="1:15" ht="22.5" customHeight="1">
      <c r="A96" s="56" t="s">
        <v>30</v>
      </c>
      <c r="B96" s="59" t="s">
        <v>69</v>
      </c>
      <c r="C96" s="59" t="s">
        <v>54</v>
      </c>
      <c r="D96" s="59" t="s">
        <v>129</v>
      </c>
      <c r="E96" s="59" t="s">
        <v>86</v>
      </c>
      <c r="F96" s="59" t="s">
        <v>51</v>
      </c>
      <c r="G96" s="35">
        <f>H96+I96+J96+K96</f>
        <v>10</v>
      </c>
      <c r="H96" s="35">
        <f aca="true" t="shared" si="48" ref="H96:M96">H98+H99</f>
        <v>2.5</v>
      </c>
      <c r="I96" s="35">
        <f t="shared" si="48"/>
        <v>2.5</v>
      </c>
      <c r="J96" s="35">
        <f t="shared" si="48"/>
        <v>2.5</v>
      </c>
      <c r="K96" s="35">
        <f t="shared" si="48"/>
        <v>2.5</v>
      </c>
      <c r="L96" s="35">
        <f t="shared" si="48"/>
        <v>10</v>
      </c>
      <c r="M96" s="35">
        <f t="shared" si="48"/>
        <v>10</v>
      </c>
      <c r="N96" s="31"/>
      <c r="O96" s="31"/>
    </row>
    <row r="97" spans="1:15" ht="9" customHeight="1">
      <c r="A97" s="56" t="s">
        <v>23</v>
      </c>
      <c r="B97" s="59"/>
      <c r="C97" s="59"/>
      <c r="D97" s="59"/>
      <c r="E97" s="59"/>
      <c r="F97" s="59"/>
      <c r="G97" s="35"/>
      <c r="H97" s="35"/>
      <c r="I97" s="35"/>
      <c r="J97" s="35"/>
      <c r="K97" s="35"/>
      <c r="L97" s="35"/>
      <c r="M97" s="35"/>
      <c r="N97" s="31"/>
      <c r="O97" s="31"/>
    </row>
    <row r="98" spans="1:15" ht="14.25" customHeight="1" hidden="1">
      <c r="A98" s="56" t="s">
        <v>74</v>
      </c>
      <c r="B98" s="59" t="s">
        <v>69</v>
      </c>
      <c r="C98" s="59" t="s">
        <v>54</v>
      </c>
      <c r="D98" s="59" t="s">
        <v>129</v>
      </c>
      <c r="E98" s="59" t="s">
        <v>85</v>
      </c>
      <c r="F98" s="59" t="s">
        <v>52</v>
      </c>
      <c r="G98" s="35">
        <f>H98+I98+J98+K98</f>
        <v>0</v>
      </c>
      <c r="H98" s="35">
        <f>48.32-1.68-46.64</f>
        <v>0</v>
      </c>
      <c r="I98" s="35">
        <f>65-65</f>
        <v>0</v>
      </c>
      <c r="J98" s="35">
        <f>46.64-26.091-20.549</f>
        <v>0</v>
      </c>
      <c r="K98" s="35">
        <v>0</v>
      </c>
      <c r="L98" s="35">
        <v>0</v>
      </c>
      <c r="M98" s="35">
        <v>0</v>
      </c>
      <c r="N98" s="31"/>
      <c r="O98" s="31"/>
    </row>
    <row r="99" spans="1:15" ht="13.5" customHeight="1">
      <c r="A99" s="56" t="s">
        <v>75</v>
      </c>
      <c r="B99" s="59" t="s">
        <v>69</v>
      </c>
      <c r="C99" s="59" t="s">
        <v>54</v>
      </c>
      <c r="D99" s="59" t="s">
        <v>129</v>
      </c>
      <c r="E99" s="59" t="s">
        <v>85</v>
      </c>
      <c r="F99" s="59" t="s">
        <v>274</v>
      </c>
      <c r="G99" s="35">
        <f>H99+I99+J99+K99</f>
        <v>10</v>
      </c>
      <c r="H99" s="35">
        <v>2.5</v>
      </c>
      <c r="I99" s="35">
        <v>2.5</v>
      </c>
      <c r="J99" s="35">
        <v>2.5</v>
      </c>
      <c r="K99" s="35">
        <v>2.5</v>
      </c>
      <c r="L99" s="35">
        <v>10</v>
      </c>
      <c r="M99" s="35">
        <v>10</v>
      </c>
      <c r="N99" s="31"/>
      <c r="O99" s="31"/>
    </row>
    <row r="100" spans="1:15" ht="12" customHeight="1" hidden="1">
      <c r="A100" s="56" t="s">
        <v>202</v>
      </c>
      <c r="B100" s="59" t="s">
        <v>69</v>
      </c>
      <c r="C100" s="59" t="s">
        <v>54</v>
      </c>
      <c r="D100" s="59" t="s">
        <v>129</v>
      </c>
      <c r="E100" s="60" t="s">
        <v>117</v>
      </c>
      <c r="F100" s="59"/>
      <c r="G100" s="35">
        <f>SUM(H100:K100)</f>
        <v>2.7755575615628914E-17</v>
      </c>
      <c r="H100" s="35">
        <f aca="true" t="shared" si="49" ref="H100:M100">H101</f>
        <v>0</v>
      </c>
      <c r="I100" s="35">
        <f t="shared" si="49"/>
        <v>0</v>
      </c>
      <c r="J100" s="35">
        <f t="shared" si="49"/>
        <v>0</v>
      </c>
      <c r="K100" s="35">
        <f t="shared" si="49"/>
        <v>2.7755575615628914E-17</v>
      </c>
      <c r="L100" s="35">
        <f t="shared" si="49"/>
        <v>0</v>
      </c>
      <c r="M100" s="35">
        <f t="shared" si="49"/>
        <v>0</v>
      </c>
      <c r="N100" s="31"/>
      <c r="O100" s="31"/>
    </row>
    <row r="101" spans="1:15" ht="15" customHeight="1" hidden="1">
      <c r="A101" s="67" t="s">
        <v>214</v>
      </c>
      <c r="B101" s="59" t="s">
        <v>69</v>
      </c>
      <c r="C101" s="59" t="s">
        <v>54</v>
      </c>
      <c r="D101" s="59" t="s">
        <v>129</v>
      </c>
      <c r="E101" s="59" t="s">
        <v>113</v>
      </c>
      <c r="F101" s="59" t="s">
        <v>227</v>
      </c>
      <c r="G101" s="35">
        <f>SUM(H101:K101)</f>
        <v>2.7755575615628914E-17</v>
      </c>
      <c r="H101" s="35">
        <f>1.68-1.68</f>
        <v>0</v>
      </c>
      <c r="I101" s="35">
        <f>1.68-1.68</f>
        <v>0</v>
      </c>
      <c r="J101" s="35">
        <f>1.68-1.68</f>
        <v>0</v>
      </c>
      <c r="K101" s="35">
        <f>1.68-1.65-0.03</f>
        <v>2.7755575615628914E-17</v>
      </c>
      <c r="L101" s="35">
        <v>0</v>
      </c>
      <c r="M101" s="35">
        <v>0</v>
      </c>
      <c r="N101" s="31"/>
      <c r="O101" s="31"/>
    </row>
    <row r="102" spans="1:15" ht="31.5" customHeight="1">
      <c r="A102" s="65" t="s">
        <v>365</v>
      </c>
      <c r="B102" s="60" t="s">
        <v>69</v>
      </c>
      <c r="C102" s="60" t="s">
        <v>76</v>
      </c>
      <c r="D102" s="60" t="s">
        <v>130</v>
      </c>
      <c r="E102" s="60" t="s">
        <v>117</v>
      </c>
      <c r="F102" s="60"/>
      <c r="G102" s="61">
        <f aca="true" t="shared" si="50" ref="G102:M102">G103</f>
        <v>100</v>
      </c>
      <c r="H102" s="61">
        <f t="shared" si="50"/>
        <v>0</v>
      </c>
      <c r="I102" s="61">
        <f t="shared" si="50"/>
        <v>0</v>
      </c>
      <c r="J102" s="61">
        <f t="shared" si="50"/>
        <v>0</v>
      </c>
      <c r="K102" s="61">
        <f t="shared" si="50"/>
        <v>100</v>
      </c>
      <c r="L102" s="61">
        <f t="shared" si="50"/>
        <v>100</v>
      </c>
      <c r="M102" s="61">
        <f t="shared" si="50"/>
        <v>100</v>
      </c>
      <c r="N102" s="31"/>
      <c r="O102" s="31"/>
    </row>
    <row r="103" spans="1:15" ht="21" customHeight="1">
      <c r="A103" s="67" t="s">
        <v>28</v>
      </c>
      <c r="B103" s="59" t="s">
        <v>69</v>
      </c>
      <c r="C103" s="59" t="s">
        <v>76</v>
      </c>
      <c r="D103" s="59" t="s">
        <v>130</v>
      </c>
      <c r="E103" s="59" t="s">
        <v>88</v>
      </c>
      <c r="F103" s="59" t="s">
        <v>49</v>
      </c>
      <c r="G103" s="35">
        <f>H103+I103+J103+K103</f>
        <v>100</v>
      </c>
      <c r="H103" s="35">
        <v>0</v>
      </c>
      <c r="I103" s="35">
        <v>0</v>
      </c>
      <c r="J103" s="35">
        <v>0</v>
      </c>
      <c r="K103" s="35">
        <v>100</v>
      </c>
      <c r="L103" s="35">
        <v>100</v>
      </c>
      <c r="M103" s="35">
        <v>100</v>
      </c>
      <c r="N103" s="31"/>
      <c r="O103" s="31"/>
    </row>
    <row r="104" spans="1:15" ht="27.75" customHeight="1">
      <c r="A104" s="22" t="s">
        <v>242</v>
      </c>
      <c r="B104" s="60" t="s">
        <v>69</v>
      </c>
      <c r="C104" s="60" t="s">
        <v>112</v>
      </c>
      <c r="D104" s="60" t="s">
        <v>366</v>
      </c>
      <c r="E104" s="60" t="s">
        <v>114</v>
      </c>
      <c r="F104" s="60"/>
      <c r="G104" s="61">
        <f aca="true" t="shared" si="51" ref="G104:G119">H104+I104+J104+K104</f>
        <v>100</v>
      </c>
      <c r="H104" s="61">
        <f aca="true" t="shared" si="52" ref="H104:K105">H105</f>
        <v>25</v>
      </c>
      <c r="I104" s="61">
        <f t="shared" si="52"/>
        <v>25</v>
      </c>
      <c r="J104" s="61">
        <f t="shared" si="52"/>
        <v>25</v>
      </c>
      <c r="K104" s="61">
        <f t="shared" si="52"/>
        <v>25</v>
      </c>
      <c r="L104" s="61">
        <f>L105</f>
        <v>100</v>
      </c>
      <c r="M104" s="61">
        <f>M105</f>
        <v>100</v>
      </c>
      <c r="N104" s="31"/>
      <c r="O104" s="31"/>
    </row>
    <row r="105" spans="1:15" ht="64.5" customHeight="1">
      <c r="A105" s="50" t="s">
        <v>367</v>
      </c>
      <c r="B105" s="59" t="s">
        <v>69</v>
      </c>
      <c r="C105" s="59" t="s">
        <v>112</v>
      </c>
      <c r="D105" s="59" t="s">
        <v>131</v>
      </c>
      <c r="E105" s="59" t="s">
        <v>86</v>
      </c>
      <c r="F105" s="59" t="s">
        <v>43</v>
      </c>
      <c r="G105" s="35">
        <f t="shared" si="51"/>
        <v>100</v>
      </c>
      <c r="H105" s="35">
        <f t="shared" si="52"/>
        <v>25</v>
      </c>
      <c r="I105" s="35">
        <f t="shared" si="52"/>
        <v>25</v>
      </c>
      <c r="J105" s="35">
        <f t="shared" si="52"/>
        <v>25</v>
      </c>
      <c r="K105" s="35">
        <f t="shared" si="52"/>
        <v>25</v>
      </c>
      <c r="L105" s="35">
        <f>L106</f>
        <v>100</v>
      </c>
      <c r="M105" s="35">
        <f>M106</f>
        <v>100</v>
      </c>
      <c r="N105" s="31"/>
      <c r="O105" s="31"/>
    </row>
    <row r="106" spans="1:15" ht="21.75" customHeight="1">
      <c r="A106" s="56" t="s">
        <v>247</v>
      </c>
      <c r="B106" s="59" t="s">
        <v>69</v>
      </c>
      <c r="C106" s="59" t="s">
        <v>112</v>
      </c>
      <c r="D106" s="59" t="s">
        <v>131</v>
      </c>
      <c r="E106" s="59" t="s">
        <v>85</v>
      </c>
      <c r="F106" s="59" t="s">
        <v>48</v>
      </c>
      <c r="G106" s="35">
        <f t="shared" si="51"/>
        <v>100</v>
      </c>
      <c r="H106" s="35">
        <v>25</v>
      </c>
      <c r="I106" s="35">
        <v>25</v>
      </c>
      <c r="J106" s="35">
        <v>25</v>
      </c>
      <c r="K106" s="35">
        <v>25</v>
      </c>
      <c r="L106" s="35">
        <v>100</v>
      </c>
      <c r="M106" s="35">
        <v>100</v>
      </c>
      <c r="N106" s="31"/>
      <c r="O106" s="31"/>
    </row>
    <row r="107" spans="1:15" ht="46.5" customHeight="1">
      <c r="A107" s="22" t="s">
        <v>368</v>
      </c>
      <c r="B107" s="60" t="s">
        <v>69</v>
      </c>
      <c r="C107" s="60" t="s">
        <v>112</v>
      </c>
      <c r="D107" s="60" t="s">
        <v>256</v>
      </c>
      <c r="E107" s="60" t="s">
        <v>114</v>
      </c>
      <c r="F107" s="60"/>
      <c r="G107" s="61">
        <f t="shared" si="51"/>
        <v>50</v>
      </c>
      <c r="H107" s="61">
        <f aca="true" t="shared" si="53" ref="H107:M107">H108+H110+H112+H114</f>
        <v>12.5</v>
      </c>
      <c r="I107" s="61">
        <f t="shared" si="53"/>
        <v>12.5</v>
      </c>
      <c r="J107" s="61">
        <f t="shared" si="53"/>
        <v>12.5</v>
      </c>
      <c r="K107" s="61">
        <f t="shared" si="53"/>
        <v>12.5</v>
      </c>
      <c r="L107" s="61">
        <f t="shared" si="53"/>
        <v>50</v>
      </c>
      <c r="M107" s="61">
        <f t="shared" si="53"/>
        <v>50</v>
      </c>
      <c r="N107" s="31"/>
      <c r="O107" s="31"/>
    </row>
    <row r="108" spans="1:15" ht="15" customHeight="1">
      <c r="A108" s="50" t="s">
        <v>248</v>
      </c>
      <c r="B108" s="59" t="s">
        <v>69</v>
      </c>
      <c r="C108" s="59" t="s">
        <v>112</v>
      </c>
      <c r="D108" s="59" t="s">
        <v>132</v>
      </c>
      <c r="E108" s="59" t="s">
        <v>86</v>
      </c>
      <c r="F108" s="59" t="s">
        <v>43</v>
      </c>
      <c r="G108" s="35">
        <f t="shared" si="51"/>
        <v>50</v>
      </c>
      <c r="H108" s="35">
        <f aca="true" t="shared" si="54" ref="H108:M114">H109</f>
        <v>12.5</v>
      </c>
      <c r="I108" s="35">
        <f t="shared" si="54"/>
        <v>12.5</v>
      </c>
      <c r="J108" s="35">
        <f t="shared" si="54"/>
        <v>12.5</v>
      </c>
      <c r="K108" s="35">
        <f t="shared" si="54"/>
        <v>12.5</v>
      </c>
      <c r="L108" s="35">
        <f t="shared" si="54"/>
        <v>50</v>
      </c>
      <c r="M108" s="35">
        <f t="shared" si="54"/>
        <v>50</v>
      </c>
      <c r="N108" s="31"/>
      <c r="O108" s="31"/>
    </row>
    <row r="109" spans="1:15" ht="15.75" customHeight="1">
      <c r="A109" s="56" t="s">
        <v>247</v>
      </c>
      <c r="B109" s="59" t="s">
        <v>69</v>
      </c>
      <c r="C109" s="59" t="s">
        <v>112</v>
      </c>
      <c r="D109" s="59" t="s">
        <v>132</v>
      </c>
      <c r="E109" s="59" t="s">
        <v>85</v>
      </c>
      <c r="F109" s="59" t="s">
        <v>48</v>
      </c>
      <c r="G109" s="35">
        <f t="shared" si="51"/>
        <v>50</v>
      </c>
      <c r="H109" s="35">
        <v>12.5</v>
      </c>
      <c r="I109" s="35">
        <v>12.5</v>
      </c>
      <c r="J109" s="35">
        <v>12.5</v>
      </c>
      <c r="K109" s="35">
        <v>12.5</v>
      </c>
      <c r="L109" s="35">
        <v>50</v>
      </c>
      <c r="M109" s="35">
        <v>50</v>
      </c>
      <c r="N109" s="31"/>
      <c r="O109" s="31"/>
    </row>
    <row r="110" spans="1:15" ht="14.25" customHeight="1" hidden="1">
      <c r="A110" s="56" t="s">
        <v>134</v>
      </c>
      <c r="B110" s="59" t="s">
        <v>69</v>
      </c>
      <c r="C110" s="59" t="s">
        <v>112</v>
      </c>
      <c r="D110" s="59" t="s">
        <v>133</v>
      </c>
      <c r="E110" s="59" t="s">
        <v>86</v>
      </c>
      <c r="F110" s="59" t="s">
        <v>43</v>
      </c>
      <c r="G110" s="35">
        <f t="shared" si="51"/>
        <v>0</v>
      </c>
      <c r="H110" s="35">
        <f t="shared" si="54"/>
        <v>0</v>
      </c>
      <c r="I110" s="35">
        <f t="shared" si="54"/>
        <v>0</v>
      </c>
      <c r="J110" s="35">
        <f t="shared" si="54"/>
        <v>0</v>
      </c>
      <c r="K110" s="35">
        <f t="shared" si="54"/>
        <v>0</v>
      </c>
      <c r="L110" s="35">
        <f t="shared" si="54"/>
        <v>0</v>
      </c>
      <c r="M110" s="35">
        <f t="shared" si="54"/>
        <v>0</v>
      </c>
      <c r="N110" s="31"/>
      <c r="O110" s="31"/>
    </row>
    <row r="111" spans="1:15" ht="14.25" customHeight="1" hidden="1">
      <c r="A111" s="56" t="s">
        <v>247</v>
      </c>
      <c r="B111" s="59" t="s">
        <v>69</v>
      </c>
      <c r="C111" s="59" t="s">
        <v>112</v>
      </c>
      <c r="D111" s="59" t="s">
        <v>133</v>
      </c>
      <c r="E111" s="59" t="s">
        <v>85</v>
      </c>
      <c r="F111" s="59" t="s">
        <v>48</v>
      </c>
      <c r="G111" s="35">
        <f t="shared" si="51"/>
        <v>0</v>
      </c>
      <c r="H111" s="35"/>
      <c r="I111" s="35">
        <f>12.5+5-8-8-1.5</f>
        <v>0</v>
      </c>
      <c r="J111" s="35"/>
      <c r="K111" s="35">
        <f>12.5-12.5</f>
        <v>0</v>
      </c>
      <c r="L111" s="35">
        <f>50-50</f>
        <v>0</v>
      </c>
      <c r="M111" s="35">
        <f>50-50</f>
        <v>0</v>
      </c>
      <c r="N111" s="31"/>
      <c r="O111" s="31"/>
    </row>
    <row r="112" spans="1:15" ht="14.25" customHeight="1" hidden="1">
      <c r="A112" s="71" t="s">
        <v>369</v>
      </c>
      <c r="B112" s="59" t="s">
        <v>69</v>
      </c>
      <c r="C112" s="59" t="s">
        <v>112</v>
      </c>
      <c r="D112" s="59" t="s">
        <v>279</v>
      </c>
      <c r="E112" s="59" t="s">
        <v>86</v>
      </c>
      <c r="F112" s="59" t="s">
        <v>43</v>
      </c>
      <c r="G112" s="35">
        <f t="shared" si="51"/>
        <v>0</v>
      </c>
      <c r="H112" s="35">
        <f t="shared" si="54"/>
        <v>0</v>
      </c>
      <c r="I112" s="35">
        <f t="shared" si="54"/>
        <v>0</v>
      </c>
      <c r="J112" s="35">
        <f t="shared" si="54"/>
        <v>0</v>
      </c>
      <c r="K112" s="35">
        <f t="shared" si="54"/>
        <v>0</v>
      </c>
      <c r="L112" s="35">
        <f t="shared" si="54"/>
        <v>0</v>
      </c>
      <c r="M112" s="35">
        <f t="shared" si="54"/>
        <v>0</v>
      </c>
      <c r="N112" s="31"/>
      <c r="O112" s="31"/>
    </row>
    <row r="113" spans="1:15" ht="14.25" customHeight="1" hidden="1">
      <c r="A113" s="56" t="s">
        <v>247</v>
      </c>
      <c r="B113" s="59" t="s">
        <v>69</v>
      </c>
      <c r="C113" s="59" t="s">
        <v>112</v>
      </c>
      <c r="D113" s="59" t="s">
        <v>279</v>
      </c>
      <c r="E113" s="59" t="s">
        <v>85</v>
      </c>
      <c r="F113" s="59" t="s">
        <v>48</v>
      </c>
      <c r="G113" s="35">
        <f t="shared" si="51"/>
        <v>0</v>
      </c>
      <c r="H113" s="35">
        <v>0</v>
      </c>
      <c r="I113" s="35">
        <f>16-16</f>
        <v>0</v>
      </c>
      <c r="J113" s="35">
        <f>16-16</f>
        <v>0</v>
      </c>
      <c r="K113" s="35"/>
      <c r="L113" s="35">
        <v>0</v>
      </c>
      <c r="M113" s="35">
        <v>0</v>
      </c>
      <c r="N113" s="31"/>
      <c r="O113" s="31"/>
    </row>
    <row r="114" spans="1:15" ht="24" customHeight="1" hidden="1">
      <c r="A114" s="56" t="s">
        <v>142</v>
      </c>
      <c r="B114" s="59" t="s">
        <v>69</v>
      </c>
      <c r="C114" s="59" t="s">
        <v>112</v>
      </c>
      <c r="D114" s="59" t="s">
        <v>279</v>
      </c>
      <c r="E114" s="59" t="s">
        <v>143</v>
      </c>
      <c r="F114" s="59"/>
      <c r="G114" s="35">
        <f>H114+I114+J114+K114</f>
        <v>0</v>
      </c>
      <c r="H114" s="35">
        <f t="shared" si="54"/>
        <v>0</v>
      </c>
      <c r="I114" s="35">
        <f t="shared" si="54"/>
        <v>0</v>
      </c>
      <c r="J114" s="35">
        <f t="shared" si="54"/>
        <v>0</v>
      </c>
      <c r="K114" s="35">
        <f t="shared" si="54"/>
        <v>0</v>
      </c>
      <c r="L114" s="35">
        <f t="shared" si="54"/>
        <v>0</v>
      </c>
      <c r="M114" s="35">
        <f t="shared" si="54"/>
        <v>0</v>
      </c>
      <c r="N114" s="31"/>
      <c r="O114" s="31"/>
    </row>
    <row r="115" spans="1:15" ht="12.75" customHeight="1" hidden="1">
      <c r="A115" s="67" t="s">
        <v>215</v>
      </c>
      <c r="B115" s="59" t="s">
        <v>69</v>
      </c>
      <c r="C115" s="59" t="s">
        <v>112</v>
      </c>
      <c r="D115" s="59" t="s">
        <v>279</v>
      </c>
      <c r="E115" s="59" t="s">
        <v>113</v>
      </c>
      <c r="F115" s="59" t="s">
        <v>227</v>
      </c>
      <c r="G115" s="35">
        <f>H115+I115+J115+K115</f>
        <v>0</v>
      </c>
      <c r="H115" s="35">
        <v>0</v>
      </c>
      <c r="I115" s="35">
        <f>16-16</f>
        <v>0</v>
      </c>
      <c r="J115" s="35">
        <f>16-16</f>
        <v>0</v>
      </c>
      <c r="K115" s="35"/>
      <c r="L115" s="35">
        <v>0</v>
      </c>
      <c r="M115" s="35">
        <v>0</v>
      </c>
      <c r="N115" s="31"/>
      <c r="O115" s="31"/>
    </row>
    <row r="116" spans="1:36" ht="74.25" customHeight="1">
      <c r="A116" s="22" t="s">
        <v>249</v>
      </c>
      <c r="B116" s="60" t="s">
        <v>69</v>
      </c>
      <c r="C116" s="60" t="s">
        <v>112</v>
      </c>
      <c r="D116" s="60" t="s">
        <v>257</v>
      </c>
      <c r="E116" s="60" t="s">
        <v>58</v>
      </c>
      <c r="F116" s="59"/>
      <c r="G116" s="61">
        <f t="shared" si="51"/>
        <v>13749.5</v>
      </c>
      <c r="H116" s="61">
        <f aca="true" t="shared" si="55" ref="H116:M116">H117+H122+H142</f>
        <v>3476.3999999999996</v>
      </c>
      <c r="I116" s="61">
        <f t="shared" si="55"/>
        <v>3476.5</v>
      </c>
      <c r="J116" s="61">
        <f t="shared" si="55"/>
        <v>3319.6000000000004</v>
      </c>
      <c r="K116" s="61">
        <f t="shared" si="55"/>
        <v>3477</v>
      </c>
      <c r="L116" s="61">
        <f t="shared" si="55"/>
        <v>13564.500000000002</v>
      </c>
      <c r="M116" s="61">
        <f t="shared" si="55"/>
        <v>13606.900000000001</v>
      </c>
      <c r="N116" s="31"/>
      <c r="O116" s="31"/>
      <c r="Z116" s="37" t="e">
        <f>G114+G116+G119+G158+G170+#REF!</f>
        <v>#REF!</v>
      </c>
      <c r="AB116" s="38" t="e">
        <f>Z116+Z191+Z197+Z268+Z379+Z382+Z483+Z529</f>
        <v>#REF!</v>
      </c>
      <c r="AD116" s="12">
        <f>G116+G119+G126+G170+G158</f>
        <v>21565.800000000003</v>
      </c>
      <c r="AE116" s="12"/>
      <c r="AJ116" s="12"/>
    </row>
    <row r="117" spans="1:15" ht="85.5" customHeight="1">
      <c r="A117" s="56" t="s">
        <v>370</v>
      </c>
      <c r="B117" s="59" t="s">
        <v>69</v>
      </c>
      <c r="C117" s="59" t="s">
        <v>112</v>
      </c>
      <c r="D117" s="59" t="s">
        <v>141</v>
      </c>
      <c r="E117" s="60" t="s">
        <v>116</v>
      </c>
      <c r="F117" s="59"/>
      <c r="G117" s="61">
        <f aca="true" t="shared" si="56" ref="G117:M117">G118</f>
        <v>10165.199999999999</v>
      </c>
      <c r="H117" s="61">
        <f t="shared" si="56"/>
        <v>2541.2</v>
      </c>
      <c r="I117" s="61">
        <f t="shared" si="56"/>
        <v>2541.2</v>
      </c>
      <c r="J117" s="61">
        <f t="shared" si="56"/>
        <v>2541.4</v>
      </c>
      <c r="K117" s="61">
        <f t="shared" si="56"/>
        <v>2541.4</v>
      </c>
      <c r="L117" s="61">
        <f t="shared" si="56"/>
        <v>10165.2</v>
      </c>
      <c r="M117" s="61">
        <f t="shared" si="56"/>
        <v>10165.2</v>
      </c>
      <c r="N117" s="31"/>
      <c r="O117" s="31"/>
    </row>
    <row r="118" spans="1:15" ht="30.75" customHeight="1">
      <c r="A118" s="56" t="s">
        <v>157</v>
      </c>
      <c r="B118" s="59" t="s">
        <v>69</v>
      </c>
      <c r="C118" s="59" t="s">
        <v>112</v>
      </c>
      <c r="D118" s="59" t="s">
        <v>141</v>
      </c>
      <c r="E118" s="59" t="s">
        <v>89</v>
      </c>
      <c r="F118" s="59" t="s">
        <v>38</v>
      </c>
      <c r="G118" s="35">
        <f t="shared" si="51"/>
        <v>10165.199999999999</v>
      </c>
      <c r="H118" s="35">
        <f>H119+H121</f>
        <v>2541.2</v>
      </c>
      <c r="I118" s="35">
        <f>I119+I121</f>
        <v>2541.2</v>
      </c>
      <c r="J118" s="35">
        <f>J119+J121</f>
        <v>2541.4</v>
      </c>
      <c r="K118" s="35">
        <f>K119+K121+K120</f>
        <v>2541.4</v>
      </c>
      <c r="L118" s="35">
        <f>L119+L121</f>
        <v>10165.2</v>
      </c>
      <c r="M118" s="35">
        <f>M119+M121+M120</f>
        <v>10165.2</v>
      </c>
      <c r="N118" s="31"/>
      <c r="O118" s="31"/>
    </row>
    <row r="119" spans="1:15" ht="18" customHeight="1">
      <c r="A119" s="67" t="s">
        <v>16</v>
      </c>
      <c r="B119" s="59" t="s">
        <v>69</v>
      </c>
      <c r="C119" s="59" t="s">
        <v>112</v>
      </c>
      <c r="D119" s="59" t="s">
        <v>141</v>
      </c>
      <c r="E119" s="59" t="s">
        <v>90</v>
      </c>
      <c r="F119" s="59" t="s">
        <v>39</v>
      </c>
      <c r="G119" s="35">
        <f t="shared" si="51"/>
        <v>7807.4</v>
      </c>
      <c r="H119" s="35">
        <v>1951.8</v>
      </c>
      <c r="I119" s="35">
        <v>1951.8</v>
      </c>
      <c r="J119" s="35">
        <v>1951.9</v>
      </c>
      <c r="K119" s="35">
        <v>1951.9</v>
      </c>
      <c r="L119" s="35">
        <v>7807.4</v>
      </c>
      <c r="M119" s="35">
        <v>7807.4</v>
      </c>
      <c r="N119" s="31"/>
      <c r="O119" s="31"/>
    </row>
    <row r="120" spans="1:15" ht="19.5" customHeight="1" hidden="1">
      <c r="A120" s="67" t="s">
        <v>17</v>
      </c>
      <c r="B120" s="59" t="s">
        <v>69</v>
      </c>
      <c r="C120" s="59" t="s">
        <v>112</v>
      </c>
      <c r="D120" s="59" t="s">
        <v>141</v>
      </c>
      <c r="E120" s="59" t="s">
        <v>93</v>
      </c>
      <c r="F120" s="59" t="s">
        <v>40</v>
      </c>
      <c r="G120" s="35">
        <f>K120</f>
        <v>0</v>
      </c>
      <c r="H120" s="35"/>
      <c r="I120" s="35"/>
      <c r="J120" s="35"/>
      <c r="K120" s="35"/>
      <c r="L120" s="35"/>
      <c r="M120" s="35"/>
      <c r="N120" s="31"/>
      <c r="O120" s="31"/>
    </row>
    <row r="121" spans="1:15" ht="11.25" customHeight="1">
      <c r="A121" s="67" t="s">
        <v>18</v>
      </c>
      <c r="B121" s="59" t="s">
        <v>69</v>
      </c>
      <c r="C121" s="59" t="s">
        <v>112</v>
      </c>
      <c r="D121" s="59" t="s">
        <v>141</v>
      </c>
      <c r="E121" s="59" t="s">
        <v>177</v>
      </c>
      <c r="F121" s="59" t="s">
        <v>41</v>
      </c>
      <c r="G121" s="35">
        <f>H121+I121+J121+K121</f>
        <v>2357.8</v>
      </c>
      <c r="H121" s="35">
        <v>589.4</v>
      </c>
      <c r="I121" s="35">
        <v>589.4</v>
      </c>
      <c r="J121" s="35">
        <v>589.5</v>
      </c>
      <c r="K121" s="35">
        <v>589.5</v>
      </c>
      <c r="L121" s="35">
        <v>2357.8</v>
      </c>
      <c r="M121" s="35">
        <v>2357.8</v>
      </c>
      <c r="N121" s="31"/>
      <c r="O121" s="31"/>
    </row>
    <row r="122" spans="1:15" ht="45" customHeight="1">
      <c r="A122" s="56" t="s">
        <v>333</v>
      </c>
      <c r="B122" s="59" t="s">
        <v>69</v>
      </c>
      <c r="C122" s="59" t="s">
        <v>112</v>
      </c>
      <c r="D122" s="59" t="s">
        <v>141</v>
      </c>
      <c r="E122" s="60" t="s">
        <v>114</v>
      </c>
      <c r="F122" s="59"/>
      <c r="G122" s="35">
        <f>H122+I122+J122+K122</f>
        <v>3578.2</v>
      </c>
      <c r="H122" s="35">
        <f aca="true" t="shared" si="57" ref="H122:M122">H123+H133</f>
        <v>933.6999999999999</v>
      </c>
      <c r="I122" s="35">
        <f t="shared" si="57"/>
        <v>933.8000000000001</v>
      </c>
      <c r="J122" s="35">
        <f t="shared" si="57"/>
        <v>776.7</v>
      </c>
      <c r="K122" s="35">
        <f t="shared" si="57"/>
        <v>934</v>
      </c>
      <c r="L122" s="35">
        <f t="shared" si="57"/>
        <v>3393.2</v>
      </c>
      <c r="M122" s="35">
        <f t="shared" si="57"/>
        <v>3435.6000000000004</v>
      </c>
      <c r="N122" s="31"/>
      <c r="O122" s="31"/>
    </row>
    <row r="123" spans="1:15" ht="12" customHeight="1">
      <c r="A123" s="56" t="s">
        <v>23</v>
      </c>
      <c r="B123" s="59" t="s">
        <v>69</v>
      </c>
      <c r="C123" s="59" t="s">
        <v>112</v>
      </c>
      <c r="D123" s="59" t="s">
        <v>141</v>
      </c>
      <c r="E123" s="59" t="s">
        <v>85</v>
      </c>
      <c r="F123" s="59"/>
      <c r="G123" s="35">
        <f>H123+I123+J123+K123</f>
        <v>2811.7</v>
      </c>
      <c r="H123" s="35">
        <f aca="true" t="shared" si="58" ref="H123:M123">H124+H125+H126+H131+H132+H137+H138</f>
        <v>702.8</v>
      </c>
      <c r="I123" s="35">
        <f t="shared" si="58"/>
        <v>702.9000000000001</v>
      </c>
      <c r="J123" s="35">
        <f t="shared" si="58"/>
        <v>703</v>
      </c>
      <c r="K123" s="35">
        <f t="shared" si="58"/>
        <v>703</v>
      </c>
      <c r="L123" s="35">
        <f t="shared" si="58"/>
        <v>2599.5</v>
      </c>
      <c r="M123" s="35">
        <f t="shared" si="58"/>
        <v>2613.6000000000004</v>
      </c>
      <c r="N123" s="31"/>
      <c r="O123" s="31"/>
    </row>
    <row r="124" spans="1:15" ht="21.75" customHeight="1">
      <c r="A124" s="67" t="s">
        <v>20</v>
      </c>
      <c r="B124" s="59" t="s">
        <v>69</v>
      </c>
      <c r="C124" s="59" t="s">
        <v>112</v>
      </c>
      <c r="D124" s="59" t="s">
        <v>141</v>
      </c>
      <c r="E124" s="59" t="s">
        <v>85</v>
      </c>
      <c r="F124" s="59" t="s">
        <v>44</v>
      </c>
      <c r="G124" s="35">
        <f>H124+I124+J124+K124</f>
        <v>318</v>
      </c>
      <c r="H124" s="35">
        <v>79.5</v>
      </c>
      <c r="I124" s="35">
        <v>79.5</v>
      </c>
      <c r="J124" s="35">
        <v>79.5</v>
      </c>
      <c r="K124" s="35">
        <v>79.5</v>
      </c>
      <c r="L124" s="35">
        <v>330.8</v>
      </c>
      <c r="M124" s="35">
        <v>343.8</v>
      </c>
      <c r="N124" s="31"/>
      <c r="O124" s="31"/>
    </row>
    <row r="125" spans="1:15" ht="12" customHeight="1" hidden="1">
      <c r="A125" s="67" t="s">
        <v>21</v>
      </c>
      <c r="B125" s="59" t="s">
        <v>69</v>
      </c>
      <c r="C125" s="59" t="s">
        <v>112</v>
      </c>
      <c r="D125" s="59" t="s">
        <v>141</v>
      </c>
      <c r="E125" s="59" t="s">
        <v>85</v>
      </c>
      <c r="F125" s="59" t="s">
        <v>45</v>
      </c>
      <c r="G125" s="35">
        <f>I125+J125+K125+H125</f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1"/>
      <c r="O125" s="31"/>
    </row>
    <row r="126" spans="1:38" ht="21" customHeight="1">
      <c r="A126" s="67" t="s">
        <v>22</v>
      </c>
      <c r="B126" s="59" t="s">
        <v>69</v>
      </c>
      <c r="C126" s="59" t="s">
        <v>112</v>
      </c>
      <c r="D126" s="59" t="s">
        <v>141</v>
      </c>
      <c r="E126" s="59" t="s">
        <v>85</v>
      </c>
      <c r="F126" s="59" t="s">
        <v>46</v>
      </c>
      <c r="G126" s="35">
        <f>H126+I126+J126+K126</f>
        <v>4.7</v>
      </c>
      <c r="H126" s="35">
        <f aca="true" t="shared" si="59" ref="H126:M126">H128+H129+H130</f>
        <v>1.1</v>
      </c>
      <c r="I126" s="35">
        <f t="shared" si="59"/>
        <v>1.2</v>
      </c>
      <c r="J126" s="35">
        <f t="shared" si="59"/>
        <v>1.2</v>
      </c>
      <c r="K126" s="35">
        <f t="shared" si="59"/>
        <v>1.2</v>
      </c>
      <c r="L126" s="35">
        <f t="shared" si="59"/>
        <v>4.8</v>
      </c>
      <c r="M126" s="35">
        <f t="shared" si="59"/>
        <v>5.1</v>
      </c>
      <c r="N126" s="49">
        <f aca="true" t="shared" si="60" ref="N126:AL126">N127+N131+N156</f>
        <v>0</v>
      </c>
      <c r="O126" s="49">
        <f t="shared" si="60"/>
        <v>0</v>
      </c>
      <c r="P126" s="49">
        <f t="shared" si="60"/>
        <v>0</v>
      </c>
      <c r="Q126" s="49">
        <f t="shared" si="60"/>
        <v>0</v>
      </c>
      <c r="R126" s="49">
        <f t="shared" si="60"/>
        <v>0</v>
      </c>
      <c r="S126" s="49">
        <f t="shared" si="60"/>
        <v>0</v>
      </c>
      <c r="T126" s="49">
        <f t="shared" si="60"/>
        <v>0</v>
      </c>
      <c r="U126" s="49">
        <f t="shared" si="60"/>
        <v>0</v>
      </c>
      <c r="V126" s="49">
        <f t="shared" si="60"/>
        <v>0</v>
      </c>
      <c r="W126" s="49">
        <f t="shared" si="60"/>
        <v>0</v>
      </c>
      <c r="X126" s="49">
        <f t="shared" si="60"/>
        <v>0</v>
      </c>
      <c r="Y126" s="49">
        <f t="shared" si="60"/>
        <v>0</v>
      </c>
      <c r="Z126" s="49">
        <f t="shared" si="60"/>
        <v>0</v>
      </c>
      <c r="AA126" s="49">
        <f t="shared" si="60"/>
        <v>0</v>
      </c>
      <c r="AB126" s="49">
        <f t="shared" si="60"/>
        <v>0</v>
      </c>
      <c r="AC126" s="49">
        <f t="shared" si="60"/>
        <v>0</v>
      </c>
      <c r="AD126" s="49">
        <f t="shared" si="60"/>
        <v>0</v>
      </c>
      <c r="AE126" s="49">
        <f t="shared" si="60"/>
        <v>0</v>
      </c>
      <c r="AF126" s="49">
        <f t="shared" si="60"/>
        <v>0</v>
      </c>
      <c r="AG126" s="49">
        <f t="shared" si="60"/>
        <v>0</v>
      </c>
      <c r="AH126" s="49">
        <f t="shared" si="60"/>
        <v>0</v>
      </c>
      <c r="AI126" s="49">
        <f t="shared" si="60"/>
        <v>0</v>
      </c>
      <c r="AJ126" s="49">
        <f t="shared" si="60"/>
        <v>0</v>
      </c>
      <c r="AK126" s="49">
        <f t="shared" si="60"/>
        <v>0</v>
      </c>
      <c r="AL126" s="49">
        <f t="shared" si="60"/>
        <v>0</v>
      </c>
    </row>
    <row r="127" spans="1:15" ht="36.75" customHeight="1" hidden="1">
      <c r="A127" s="67" t="s">
        <v>23</v>
      </c>
      <c r="B127" s="59" t="s">
        <v>69</v>
      </c>
      <c r="C127" s="59" t="s">
        <v>112</v>
      </c>
      <c r="D127" s="59" t="s">
        <v>141</v>
      </c>
      <c r="E127" s="59" t="s">
        <v>85</v>
      </c>
      <c r="F127" s="59"/>
      <c r="G127" s="35"/>
      <c r="H127" s="35"/>
      <c r="I127" s="35"/>
      <c r="J127" s="35"/>
      <c r="K127" s="35"/>
      <c r="L127" s="35"/>
      <c r="M127" s="35"/>
      <c r="N127" s="31"/>
      <c r="O127" s="31"/>
    </row>
    <row r="128" spans="1:15" ht="15.75" customHeight="1" hidden="1">
      <c r="A128" s="67" t="s">
        <v>24</v>
      </c>
      <c r="B128" s="59" t="s">
        <v>69</v>
      </c>
      <c r="C128" s="59" t="s">
        <v>112</v>
      </c>
      <c r="D128" s="59" t="s">
        <v>141</v>
      </c>
      <c r="E128" s="59" t="s">
        <v>85</v>
      </c>
      <c r="F128" s="59" t="s">
        <v>162</v>
      </c>
      <c r="G128" s="35">
        <f>H128+J128+I128+K128</f>
        <v>0</v>
      </c>
      <c r="H128" s="35"/>
      <c r="I128" s="35"/>
      <c r="J128" s="35"/>
      <c r="K128" s="35"/>
      <c r="L128" s="35"/>
      <c r="M128" s="35"/>
      <c r="N128" s="31"/>
      <c r="O128" s="31"/>
    </row>
    <row r="129" spans="1:15" ht="11.25" customHeight="1" hidden="1">
      <c r="A129" s="67" t="s">
        <v>25</v>
      </c>
      <c r="B129" s="59" t="s">
        <v>69</v>
      </c>
      <c r="C129" s="59" t="s">
        <v>112</v>
      </c>
      <c r="D129" s="59" t="s">
        <v>141</v>
      </c>
      <c r="E129" s="59" t="s">
        <v>85</v>
      </c>
      <c r="F129" s="59" t="s">
        <v>163</v>
      </c>
      <c r="G129" s="35">
        <f>H129+I129+J129+K129</f>
        <v>0</v>
      </c>
      <c r="H129" s="35"/>
      <c r="I129" s="35"/>
      <c r="J129" s="35"/>
      <c r="K129" s="35"/>
      <c r="L129" s="35"/>
      <c r="M129" s="35"/>
      <c r="N129" s="31"/>
      <c r="O129" s="31"/>
    </row>
    <row r="130" spans="1:15" ht="17.25" customHeight="1">
      <c r="A130" s="67" t="s">
        <v>26</v>
      </c>
      <c r="B130" s="59" t="s">
        <v>69</v>
      </c>
      <c r="C130" s="59" t="s">
        <v>112</v>
      </c>
      <c r="D130" s="59" t="s">
        <v>141</v>
      </c>
      <c r="E130" s="59" t="s">
        <v>85</v>
      </c>
      <c r="F130" s="59" t="s">
        <v>164</v>
      </c>
      <c r="G130" s="35">
        <f>H130+I130+J130+K130</f>
        <v>4.7</v>
      </c>
      <c r="H130" s="35">
        <v>1.1</v>
      </c>
      <c r="I130" s="35">
        <v>1.2</v>
      </c>
      <c r="J130" s="35">
        <v>1.2</v>
      </c>
      <c r="K130" s="35">
        <v>1.2</v>
      </c>
      <c r="L130" s="35">
        <v>4.8</v>
      </c>
      <c r="M130" s="35">
        <v>5.1</v>
      </c>
      <c r="N130" s="31"/>
      <c r="O130" s="31"/>
    </row>
    <row r="131" spans="1:15" ht="22.5" customHeight="1">
      <c r="A131" s="40" t="s">
        <v>250</v>
      </c>
      <c r="B131" s="59" t="s">
        <v>69</v>
      </c>
      <c r="C131" s="59" t="s">
        <v>112</v>
      </c>
      <c r="D131" s="59" t="s">
        <v>141</v>
      </c>
      <c r="E131" s="59" t="s">
        <v>85</v>
      </c>
      <c r="F131" s="59" t="s">
        <v>47</v>
      </c>
      <c r="G131" s="35">
        <f>H131+I131+J131+K131</f>
        <v>450</v>
      </c>
      <c r="H131" s="35">
        <v>112.5</v>
      </c>
      <c r="I131" s="35">
        <v>112.5</v>
      </c>
      <c r="J131" s="35">
        <v>112.5</v>
      </c>
      <c r="K131" s="35">
        <v>112.5</v>
      </c>
      <c r="L131" s="35">
        <v>450</v>
      </c>
      <c r="M131" s="35">
        <v>450</v>
      </c>
      <c r="N131" s="31"/>
      <c r="O131" s="31"/>
    </row>
    <row r="132" spans="1:15" ht="14.25" customHeight="1">
      <c r="A132" s="56" t="s">
        <v>247</v>
      </c>
      <c r="B132" s="59" t="s">
        <v>69</v>
      </c>
      <c r="C132" s="59" t="s">
        <v>112</v>
      </c>
      <c r="D132" s="59" t="s">
        <v>141</v>
      </c>
      <c r="E132" s="59" t="s">
        <v>85</v>
      </c>
      <c r="F132" s="59" t="s">
        <v>48</v>
      </c>
      <c r="G132" s="35">
        <f>H132+I132+J132+K132</f>
        <v>1100</v>
      </c>
      <c r="H132" s="35">
        <f>275</f>
        <v>275</v>
      </c>
      <c r="I132" s="35">
        <f>275</f>
        <v>275</v>
      </c>
      <c r="J132" s="35">
        <f>275</f>
        <v>275</v>
      </c>
      <c r="K132" s="35">
        <v>275</v>
      </c>
      <c r="L132" s="35">
        <v>1100</v>
      </c>
      <c r="M132" s="35">
        <v>1100</v>
      </c>
      <c r="N132" s="31"/>
      <c r="O132" s="31"/>
    </row>
    <row r="133" spans="1:15" ht="16.5" customHeight="1">
      <c r="A133" s="67" t="s">
        <v>22</v>
      </c>
      <c r="B133" s="59" t="s">
        <v>69</v>
      </c>
      <c r="C133" s="59" t="s">
        <v>112</v>
      </c>
      <c r="D133" s="59" t="s">
        <v>141</v>
      </c>
      <c r="E133" s="59" t="s">
        <v>280</v>
      </c>
      <c r="F133" s="59" t="s">
        <v>46</v>
      </c>
      <c r="G133" s="35">
        <f>H133+I133+J133+K133</f>
        <v>766.5</v>
      </c>
      <c r="H133" s="35">
        <f aca="true" t="shared" si="61" ref="H133:M133">H135+H136</f>
        <v>230.89999999999998</v>
      </c>
      <c r="I133" s="35">
        <f t="shared" si="61"/>
        <v>230.89999999999998</v>
      </c>
      <c r="J133" s="35">
        <f t="shared" si="61"/>
        <v>73.7</v>
      </c>
      <c r="K133" s="35">
        <f t="shared" si="61"/>
        <v>231</v>
      </c>
      <c r="L133" s="35">
        <f t="shared" si="61"/>
        <v>793.7</v>
      </c>
      <c r="M133" s="35">
        <f t="shared" si="61"/>
        <v>822</v>
      </c>
      <c r="N133" s="31"/>
      <c r="O133" s="31"/>
    </row>
    <row r="134" spans="1:15" ht="15.75" customHeight="1">
      <c r="A134" s="67" t="s">
        <v>23</v>
      </c>
      <c r="B134" s="59" t="s">
        <v>69</v>
      </c>
      <c r="C134" s="59" t="s">
        <v>112</v>
      </c>
      <c r="D134" s="59" t="s">
        <v>141</v>
      </c>
      <c r="E134" s="59" t="s">
        <v>280</v>
      </c>
      <c r="F134" s="59"/>
      <c r="G134" s="35"/>
      <c r="H134" s="35"/>
      <c r="I134" s="35"/>
      <c r="J134" s="35"/>
      <c r="K134" s="35"/>
      <c r="L134" s="35"/>
      <c r="M134" s="35"/>
      <c r="N134" s="31"/>
      <c r="O134" s="31"/>
    </row>
    <row r="135" spans="1:15" ht="11.25" customHeight="1">
      <c r="A135" s="67" t="s">
        <v>24</v>
      </c>
      <c r="B135" s="59" t="s">
        <v>69</v>
      </c>
      <c r="C135" s="59" t="s">
        <v>112</v>
      </c>
      <c r="D135" s="59" t="s">
        <v>141</v>
      </c>
      <c r="E135" s="59" t="s">
        <v>280</v>
      </c>
      <c r="F135" s="59" t="s">
        <v>162</v>
      </c>
      <c r="G135" s="35">
        <f>H135+J135+I135+K135</f>
        <v>471.59999999999997</v>
      </c>
      <c r="H135" s="35">
        <v>157.2</v>
      </c>
      <c r="I135" s="35">
        <v>157.2</v>
      </c>
      <c r="J135" s="35">
        <v>0</v>
      </c>
      <c r="K135" s="35">
        <v>157.2</v>
      </c>
      <c r="L135" s="35">
        <v>490</v>
      </c>
      <c r="M135" s="35">
        <v>509.1</v>
      </c>
      <c r="N135" s="31"/>
      <c r="O135" s="31"/>
    </row>
    <row r="136" spans="1:15" ht="11.25" customHeight="1">
      <c r="A136" s="67" t="s">
        <v>25</v>
      </c>
      <c r="B136" s="59" t="s">
        <v>69</v>
      </c>
      <c r="C136" s="59" t="s">
        <v>112</v>
      </c>
      <c r="D136" s="59" t="s">
        <v>141</v>
      </c>
      <c r="E136" s="59" t="s">
        <v>280</v>
      </c>
      <c r="F136" s="59" t="s">
        <v>163</v>
      </c>
      <c r="G136" s="35">
        <f>H136+I136+J136+K136</f>
        <v>294.90000000000003</v>
      </c>
      <c r="H136" s="35">
        <v>73.7</v>
      </c>
      <c r="I136" s="35">
        <v>73.7</v>
      </c>
      <c r="J136" s="35">
        <v>73.7</v>
      </c>
      <c r="K136" s="35">
        <v>73.8</v>
      </c>
      <c r="L136" s="35">
        <v>303.7</v>
      </c>
      <c r="M136" s="35">
        <v>312.9</v>
      </c>
      <c r="N136" s="31"/>
      <c r="O136" s="31"/>
    </row>
    <row r="137" spans="1:15" ht="11.25" customHeight="1">
      <c r="A137" s="56" t="s">
        <v>223</v>
      </c>
      <c r="B137" s="59" t="s">
        <v>69</v>
      </c>
      <c r="C137" s="59" t="s">
        <v>112</v>
      </c>
      <c r="D137" s="59" t="s">
        <v>141</v>
      </c>
      <c r="E137" s="59" t="s">
        <v>85</v>
      </c>
      <c r="F137" s="59" t="s">
        <v>52</v>
      </c>
      <c r="G137" s="35">
        <f>H137+I137+J137+K137</f>
        <v>200</v>
      </c>
      <c r="H137" s="35">
        <v>50</v>
      </c>
      <c r="I137" s="35">
        <v>50</v>
      </c>
      <c r="J137" s="35">
        <v>50</v>
      </c>
      <c r="K137" s="35">
        <v>50</v>
      </c>
      <c r="L137" s="35">
        <v>200</v>
      </c>
      <c r="M137" s="35">
        <v>200</v>
      </c>
      <c r="N137" s="31"/>
      <c r="O137" s="31"/>
    </row>
    <row r="138" spans="1:15" ht="11.25" customHeight="1">
      <c r="A138" s="56" t="s">
        <v>75</v>
      </c>
      <c r="B138" s="59" t="s">
        <v>69</v>
      </c>
      <c r="C138" s="59" t="s">
        <v>112</v>
      </c>
      <c r="D138" s="59" t="s">
        <v>141</v>
      </c>
      <c r="E138" s="59" t="s">
        <v>85</v>
      </c>
      <c r="F138" s="59" t="s">
        <v>53</v>
      </c>
      <c r="G138" s="35">
        <f>H138+I138+J138+K138</f>
        <v>739</v>
      </c>
      <c r="H138" s="35">
        <f aca="true" t="shared" si="62" ref="H138:M138">H140+H141</f>
        <v>184.7</v>
      </c>
      <c r="I138" s="35">
        <f t="shared" si="62"/>
        <v>184.7</v>
      </c>
      <c r="J138" s="35">
        <f t="shared" si="62"/>
        <v>184.8</v>
      </c>
      <c r="K138" s="35">
        <f t="shared" si="62"/>
        <v>184.8</v>
      </c>
      <c r="L138" s="35">
        <f t="shared" si="62"/>
        <v>513.9</v>
      </c>
      <c r="M138" s="35">
        <f t="shared" si="62"/>
        <v>514.7</v>
      </c>
      <c r="N138" s="31"/>
      <c r="O138" s="31"/>
    </row>
    <row r="139" spans="1:15" ht="12" customHeight="1">
      <c r="A139" s="56" t="s">
        <v>23</v>
      </c>
      <c r="B139" s="59"/>
      <c r="C139" s="59"/>
      <c r="D139" s="59"/>
      <c r="E139" s="59"/>
      <c r="F139" s="59"/>
      <c r="G139" s="35"/>
      <c r="H139" s="35"/>
      <c r="I139" s="35"/>
      <c r="J139" s="35"/>
      <c r="K139" s="35"/>
      <c r="L139" s="35"/>
      <c r="M139" s="35"/>
      <c r="N139" s="31"/>
      <c r="O139" s="31"/>
    </row>
    <row r="140" spans="1:15" ht="11.25" customHeight="1">
      <c r="A140" s="56" t="s">
        <v>33</v>
      </c>
      <c r="B140" s="59" t="s">
        <v>69</v>
      </c>
      <c r="C140" s="59" t="s">
        <v>112</v>
      </c>
      <c r="D140" s="59" t="s">
        <v>141</v>
      </c>
      <c r="E140" s="59" t="s">
        <v>85</v>
      </c>
      <c r="F140" s="59" t="s">
        <v>281</v>
      </c>
      <c r="G140" s="35">
        <f>H140+I140+J140+K140</f>
        <v>539</v>
      </c>
      <c r="H140" s="35">
        <v>134.7</v>
      </c>
      <c r="I140" s="35">
        <v>134.7</v>
      </c>
      <c r="J140" s="35">
        <v>134.8</v>
      </c>
      <c r="K140" s="35">
        <v>134.8</v>
      </c>
      <c r="L140" s="35">
        <v>413.9</v>
      </c>
      <c r="M140" s="35">
        <v>414.7</v>
      </c>
      <c r="N140" s="31"/>
      <c r="O140" s="31"/>
    </row>
    <row r="141" spans="1:15" ht="14.25" customHeight="1">
      <c r="A141" s="56" t="s">
        <v>144</v>
      </c>
      <c r="B141" s="59" t="s">
        <v>69</v>
      </c>
      <c r="C141" s="59" t="s">
        <v>112</v>
      </c>
      <c r="D141" s="59" t="s">
        <v>141</v>
      </c>
      <c r="E141" s="59" t="s">
        <v>85</v>
      </c>
      <c r="F141" s="59" t="s">
        <v>274</v>
      </c>
      <c r="G141" s="35">
        <f>H141+I141+J141+K141</f>
        <v>200</v>
      </c>
      <c r="H141" s="35">
        <v>50</v>
      </c>
      <c r="I141" s="35">
        <v>50</v>
      </c>
      <c r="J141" s="35">
        <v>50</v>
      </c>
      <c r="K141" s="35">
        <v>50</v>
      </c>
      <c r="L141" s="35">
        <v>100</v>
      </c>
      <c r="M141" s="35">
        <v>100</v>
      </c>
      <c r="N141" s="31"/>
      <c r="O141" s="31"/>
    </row>
    <row r="142" spans="1:15" ht="30.75" customHeight="1">
      <c r="A142" s="57" t="s">
        <v>334</v>
      </c>
      <c r="B142" s="59" t="s">
        <v>69</v>
      </c>
      <c r="C142" s="59" t="s">
        <v>112</v>
      </c>
      <c r="D142" s="59" t="s">
        <v>141</v>
      </c>
      <c r="E142" s="60" t="s">
        <v>117</v>
      </c>
      <c r="F142" s="59"/>
      <c r="G142" s="35">
        <f>H142+I142+J142+K142</f>
        <v>6.1</v>
      </c>
      <c r="H142" s="35">
        <f aca="true" t="shared" si="63" ref="H142:M142">H143</f>
        <v>1.5</v>
      </c>
      <c r="I142" s="35">
        <f t="shared" si="63"/>
        <v>1.5</v>
      </c>
      <c r="J142" s="35">
        <f t="shared" si="63"/>
        <v>1.5</v>
      </c>
      <c r="K142" s="35">
        <f t="shared" si="63"/>
        <v>1.6</v>
      </c>
      <c r="L142" s="35">
        <f t="shared" si="63"/>
        <v>6.1</v>
      </c>
      <c r="M142" s="35">
        <f t="shared" si="63"/>
        <v>6.1</v>
      </c>
      <c r="N142" s="31"/>
      <c r="O142" s="31"/>
    </row>
    <row r="143" spans="1:15" ht="22.5" customHeight="1">
      <c r="A143" s="56" t="s">
        <v>213</v>
      </c>
      <c r="B143" s="59" t="s">
        <v>69</v>
      </c>
      <c r="C143" s="59" t="s">
        <v>112</v>
      </c>
      <c r="D143" s="59" t="s">
        <v>141</v>
      </c>
      <c r="E143" s="59" t="s">
        <v>94</v>
      </c>
      <c r="F143" s="59" t="s">
        <v>227</v>
      </c>
      <c r="G143" s="35">
        <f>H143+I143+J143+K143</f>
        <v>6.1</v>
      </c>
      <c r="H143" s="35">
        <v>1.5</v>
      </c>
      <c r="I143" s="35">
        <v>1.5</v>
      </c>
      <c r="J143" s="35">
        <v>1.5</v>
      </c>
      <c r="K143" s="35">
        <v>1.6</v>
      </c>
      <c r="L143" s="35">
        <v>6.1</v>
      </c>
      <c r="M143" s="35">
        <v>6.1</v>
      </c>
      <c r="N143" s="31"/>
      <c r="O143" s="31"/>
    </row>
    <row r="144" spans="1:15" ht="27" customHeight="1" hidden="1">
      <c r="A144" s="56" t="s">
        <v>371</v>
      </c>
      <c r="B144" s="59" t="s">
        <v>69</v>
      </c>
      <c r="C144" s="59" t="s">
        <v>112</v>
      </c>
      <c r="D144" s="59" t="s">
        <v>372</v>
      </c>
      <c r="E144" s="59" t="s">
        <v>89</v>
      </c>
      <c r="F144" s="59" t="s">
        <v>38</v>
      </c>
      <c r="G144" s="35">
        <f aca="true" t="shared" si="64" ref="G144:G161">H144+I144+J144+K144</f>
        <v>0</v>
      </c>
      <c r="H144" s="35">
        <f aca="true" t="shared" si="65" ref="H144:M144">H145+H146</f>
        <v>0</v>
      </c>
      <c r="I144" s="35">
        <f t="shared" si="65"/>
        <v>0</v>
      </c>
      <c r="J144" s="35">
        <f t="shared" si="65"/>
        <v>0</v>
      </c>
      <c r="K144" s="35">
        <f t="shared" si="65"/>
        <v>0</v>
      </c>
      <c r="L144" s="35">
        <f t="shared" si="65"/>
        <v>0</v>
      </c>
      <c r="M144" s="35">
        <f t="shared" si="65"/>
        <v>0</v>
      </c>
      <c r="N144" s="31"/>
      <c r="O144" s="31"/>
    </row>
    <row r="145" spans="1:15" ht="27" customHeight="1" hidden="1">
      <c r="A145" s="67" t="s">
        <v>16</v>
      </c>
      <c r="B145" s="59" t="s">
        <v>69</v>
      </c>
      <c r="C145" s="59" t="s">
        <v>112</v>
      </c>
      <c r="D145" s="59" t="s">
        <v>372</v>
      </c>
      <c r="E145" s="59" t="s">
        <v>90</v>
      </c>
      <c r="F145" s="59" t="s">
        <v>177</v>
      </c>
      <c r="G145" s="35">
        <f t="shared" si="64"/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1"/>
      <c r="O145" s="31"/>
    </row>
    <row r="146" spans="1:15" ht="20.25" customHeight="1" hidden="1">
      <c r="A146" s="67" t="s">
        <v>18</v>
      </c>
      <c r="B146" s="59" t="s">
        <v>69</v>
      </c>
      <c r="C146" s="59" t="s">
        <v>112</v>
      </c>
      <c r="D146" s="59" t="s">
        <v>372</v>
      </c>
      <c r="E146" s="59" t="s">
        <v>177</v>
      </c>
      <c r="F146" s="59" t="s">
        <v>41</v>
      </c>
      <c r="G146" s="35">
        <f t="shared" si="64"/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1"/>
      <c r="O146" s="31"/>
    </row>
    <row r="147" spans="1:15" ht="45" customHeight="1">
      <c r="A147" s="65" t="s">
        <v>167</v>
      </c>
      <c r="B147" s="60" t="s">
        <v>69</v>
      </c>
      <c r="C147" s="60" t="s">
        <v>112</v>
      </c>
      <c r="D147" s="60" t="s">
        <v>168</v>
      </c>
      <c r="E147" s="60" t="s">
        <v>58</v>
      </c>
      <c r="F147" s="60"/>
      <c r="G147" s="61">
        <f t="shared" si="64"/>
        <v>7</v>
      </c>
      <c r="H147" s="61">
        <f aca="true" t="shared" si="66" ref="H147:M147">H148+H155</f>
        <v>0</v>
      </c>
      <c r="I147" s="61">
        <f t="shared" si="66"/>
        <v>3.5</v>
      </c>
      <c r="J147" s="61">
        <f t="shared" si="66"/>
        <v>3.5</v>
      </c>
      <c r="K147" s="61">
        <f t="shared" si="66"/>
        <v>0</v>
      </c>
      <c r="L147" s="61">
        <f t="shared" si="66"/>
        <v>7</v>
      </c>
      <c r="M147" s="61">
        <f t="shared" si="66"/>
        <v>7</v>
      </c>
      <c r="N147" s="31"/>
      <c r="O147" s="31"/>
    </row>
    <row r="148" spans="1:15" ht="24.75" customHeight="1">
      <c r="A148" s="56" t="s">
        <v>373</v>
      </c>
      <c r="B148" s="59" t="s">
        <v>69</v>
      </c>
      <c r="C148" s="59" t="s">
        <v>112</v>
      </c>
      <c r="D148" s="59" t="s">
        <v>168</v>
      </c>
      <c r="E148" s="60" t="s">
        <v>114</v>
      </c>
      <c r="F148" s="60"/>
      <c r="G148" s="61">
        <f t="shared" si="64"/>
        <v>7</v>
      </c>
      <c r="H148" s="61">
        <f aca="true" t="shared" si="67" ref="H148:M148">H149+H152</f>
        <v>0</v>
      </c>
      <c r="I148" s="61">
        <f t="shared" si="67"/>
        <v>3.5</v>
      </c>
      <c r="J148" s="61">
        <f t="shared" si="67"/>
        <v>3.5</v>
      </c>
      <c r="K148" s="61">
        <f t="shared" si="67"/>
        <v>0</v>
      </c>
      <c r="L148" s="61">
        <f t="shared" si="67"/>
        <v>7</v>
      </c>
      <c r="M148" s="61">
        <f t="shared" si="67"/>
        <v>7</v>
      </c>
      <c r="N148" s="31"/>
      <c r="O148" s="31"/>
    </row>
    <row r="149" spans="1:15" ht="11.25" customHeight="1">
      <c r="A149" s="56" t="s">
        <v>23</v>
      </c>
      <c r="B149" s="59" t="s">
        <v>69</v>
      </c>
      <c r="C149" s="59" t="s">
        <v>112</v>
      </c>
      <c r="D149" s="59" t="s">
        <v>168</v>
      </c>
      <c r="E149" s="59" t="s">
        <v>85</v>
      </c>
      <c r="F149" s="59"/>
      <c r="G149" s="35">
        <f t="shared" si="64"/>
        <v>4.8</v>
      </c>
      <c r="H149" s="35">
        <f aca="true" t="shared" si="68" ref="H149:M149">H150+H151</f>
        <v>0</v>
      </c>
      <c r="I149" s="35">
        <f t="shared" si="68"/>
        <v>2.4</v>
      </c>
      <c r="J149" s="35">
        <f t="shared" si="68"/>
        <v>2.4</v>
      </c>
      <c r="K149" s="35">
        <f t="shared" si="68"/>
        <v>0</v>
      </c>
      <c r="L149" s="35">
        <f t="shared" si="68"/>
        <v>4.8</v>
      </c>
      <c r="M149" s="35">
        <f t="shared" si="68"/>
        <v>4.7</v>
      </c>
      <c r="N149" s="31"/>
      <c r="O149" s="31"/>
    </row>
    <row r="150" spans="1:15" ht="13.5" customHeight="1">
      <c r="A150" s="40" t="s">
        <v>250</v>
      </c>
      <c r="B150" s="59" t="s">
        <v>69</v>
      </c>
      <c r="C150" s="59" t="s">
        <v>112</v>
      </c>
      <c r="D150" s="59" t="s">
        <v>168</v>
      </c>
      <c r="E150" s="59" t="s">
        <v>85</v>
      </c>
      <c r="F150" s="59" t="s">
        <v>47</v>
      </c>
      <c r="G150" s="35">
        <f t="shared" si="64"/>
        <v>4.8</v>
      </c>
      <c r="H150" s="35">
        <f>1.4-1.4</f>
        <v>0</v>
      </c>
      <c r="I150" s="35">
        <v>2.4</v>
      </c>
      <c r="J150" s="35">
        <v>2.4</v>
      </c>
      <c r="K150" s="35">
        <v>0</v>
      </c>
      <c r="L150" s="35">
        <v>4.8</v>
      </c>
      <c r="M150" s="35">
        <v>4.7</v>
      </c>
      <c r="N150" s="31"/>
      <c r="O150" s="31"/>
    </row>
    <row r="151" spans="1:15" ht="14.25" customHeight="1" hidden="1">
      <c r="A151" s="56" t="s">
        <v>22</v>
      </c>
      <c r="B151" s="59" t="s">
        <v>69</v>
      </c>
      <c r="C151" s="59" t="s">
        <v>112</v>
      </c>
      <c r="D151" s="59" t="s">
        <v>168</v>
      </c>
      <c r="E151" s="59" t="s">
        <v>85</v>
      </c>
      <c r="F151" s="59" t="s">
        <v>163</v>
      </c>
      <c r="G151" s="35">
        <f t="shared" si="64"/>
        <v>0</v>
      </c>
      <c r="H151" s="35">
        <v>0</v>
      </c>
      <c r="I151" s="35">
        <f>2-2</f>
        <v>0</v>
      </c>
      <c r="J151" s="35"/>
      <c r="K151" s="35">
        <v>0</v>
      </c>
      <c r="L151" s="35"/>
      <c r="M151" s="35"/>
      <c r="N151" s="31"/>
      <c r="O151" s="31"/>
    </row>
    <row r="152" spans="1:15" ht="24" customHeight="1">
      <c r="A152" s="56" t="s">
        <v>23</v>
      </c>
      <c r="B152" s="59" t="s">
        <v>69</v>
      </c>
      <c r="C152" s="59" t="s">
        <v>112</v>
      </c>
      <c r="D152" s="59" t="s">
        <v>168</v>
      </c>
      <c r="E152" s="59" t="s">
        <v>280</v>
      </c>
      <c r="F152" s="59"/>
      <c r="G152" s="35">
        <f>H152+I152+J152+K152</f>
        <v>2.2</v>
      </c>
      <c r="H152" s="35">
        <f aca="true" t="shared" si="69" ref="H152:M152">H153+H154</f>
        <v>0</v>
      </c>
      <c r="I152" s="35">
        <f t="shared" si="69"/>
        <v>1.1</v>
      </c>
      <c r="J152" s="35">
        <f t="shared" si="69"/>
        <v>1.1</v>
      </c>
      <c r="K152" s="35">
        <f t="shared" si="69"/>
        <v>0</v>
      </c>
      <c r="L152" s="35">
        <f t="shared" si="69"/>
        <v>2.2</v>
      </c>
      <c r="M152" s="35">
        <f t="shared" si="69"/>
        <v>2.3</v>
      </c>
      <c r="N152" s="31"/>
      <c r="O152" s="31"/>
    </row>
    <row r="153" spans="1:15" ht="11.25" customHeight="1" hidden="1">
      <c r="A153" s="56" t="s">
        <v>22</v>
      </c>
      <c r="B153" s="59" t="s">
        <v>69</v>
      </c>
      <c r="C153" s="59" t="s">
        <v>112</v>
      </c>
      <c r="D153" s="59" t="s">
        <v>168</v>
      </c>
      <c r="E153" s="59" t="s">
        <v>280</v>
      </c>
      <c r="F153" s="59" t="s">
        <v>163</v>
      </c>
      <c r="G153" s="35">
        <f t="shared" si="64"/>
        <v>0</v>
      </c>
      <c r="H153" s="35">
        <v>0</v>
      </c>
      <c r="I153" s="35"/>
      <c r="J153" s="35"/>
      <c r="K153" s="35"/>
      <c r="L153" s="35"/>
      <c r="M153" s="35"/>
      <c r="N153" s="31"/>
      <c r="O153" s="31"/>
    </row>
    <row r="154" spans="1:15" ht="15.75" customHeight="1">
      <c r="A154" s="56" t="s">
        <v>374</v>
      </c>
      <c r="B154" s="59" t="s">
        <v>69</v>
      </c>
      <c r="C154" s="59" t="s">
        <v>112</v>
      </c>
      <c r="D154" s="59" t="s">
        <v>168</v>
      </c>
      <c r="E154" s="59" t="s">
        <v>280</v>
      </c>
      <c r="F154" s="59" t="s">
        <v>166</v>
      </c>
      <c r="G154" s="35">
        <f t="shared" si="64"/>
        <v>2.2</v>
      </c>
      <c r="H154" s="35">
        <f>0.5-0.5</f>
        <v>0</v>
      </c>
      <c r="I154" s="35">
        <v>1.1</v>
      </c>
      <c r="J154" s="35">
        <v>1.1</v>
      </c>
      <c r="K154" s="35">
        <v>0</v>
      </c>
      <c r="L154" s="35">
        <v>2.2</v>
      </c>
      <c r="M154" s="35">
        <v>2.3</v>
      </c>
      <c r="N154" s="31"/>
      <c r="O154" s="31"/>
    </row>
    <row r="155" spans="1:15" ht="11.25" customHeight="1" hidden="1">
      <c r="A155" s="69" t="s">
        <v>375</v>
      </c>
      <c r="B155" s="59" t="s">
        <v>69</v>
      </c>
      <c r="C155" s="59" t="s">
        <v>112</v>
      </c>
      <c r="D155" s="59" t="s">
        <v>168</v>
      </c>
      <c r="E155" s="60" t="s">
        <v>117</v>
      </c>
      <c r="F155" s="59"/>
      <c r="G155" s="61">
        <f t="shared" si="64"/>
        <v>0</v>
      </c>
      <c r="H155" s="61">
        <f aca="true" t="shared" si="70" ref="H155:M155">H156+H158</f>
        <v>0</v>
      </c>
      <c r="I155" s="61">
        <f t="shared" si="70"/>
        <v>0</v>
      </c>
      <c r="J155" s="61">
        <f t="shared" si="70"/>
        <v>0</v>
      </c>
      <c r="K155" s="61">
        <f t="shared" si="70"/>
        <v>0</v>
      </c>
      <c r="L155" s="61">
        <f t="shared" si="70"/>
        <v>0</v>
      </c>
      <c r="M155" s="61">
        <f t="shared" si="70"/>
        <v>0</v>
      </c>
      <c r="N155" s="31"/>
      <c r="O155" s="31"/>
    </row>
    <row r="156" spans="1:15" ht="44.25" customHeight="1" hidden="1">
      <c r="A156" s="69" t="s">
        <v>282</v>
      </c>
      <c r="B156" s="59" t="s">
        <v>69</v>
      </c>
      <c r="C156" s="59" t="s">
        <v>112</v>
      </c>
      <c r="D156" s="59" t="s">
        <v>168</v>
      </c>
      <c r="E156" s="60" t="s">
        <v>283</v>
      </c>
      <c r="F156" s="59"/>
      <c r="G156" s="61">
        <f>H156+I156+J156+K156</f>
        <v>0</v>
      </c>
      <c r="H156" s="61">
        <f aca="true" t="shared" si="71" ref="H156:M156">H157</f>
        <v>0</v>
      </c>
      <c r="I156" s="61">
        <f t="shared" si="71"/>
        <v>0</v>
      </c>
      <c r="J156" s="61">
        <f t="shared" si="71"/>
        <v>0</v>
      </c>
      <c r="K156" s="61">
        <f t="shared" si="71"/>
        <v>0</v>
      </c>
      <c r="L156" s="61">
        <f t="shared" si="71"/>
        <v>0</v>
      </c>
      <c r="M156" s="61">
        <f t="shared" si="71"/>
        <v>0</v>
      </c>
      <c r="N156" s="31"/>
      <c r="O156" s="31"/>
    </row>
    <row r="157" spans="1:15" ht="31.5" customHeight="1" hidden="1">
      <c r="A157" s="56" t="s">
        <v>284</v>
      </c>
      <c r="B157" s="59" t="s">
        <v>69</v>
      </c>
      <c r="C157" s="59" t="s">
        <v>112</v>
      </c>
      <c r="D157" s="59" t="s">
        <v>168</v>
      </c>
      <c r="E157" s="59" t="s">
        <v>179</v>
      </c>
      <c r="F157" s="59" t="s">
        <v>227</v>
      </c>
      <c r="G157" s="35">
        <f>H157+I157+J157+K157</f>
        <v>0</v>
      </c>
      <c r="H157" s="35">
        <v>0</v>
      </c>
      <c r="I157" s="35"/>
      <c r="J157" s="35">
        <v>0</v>
      </c>
      <c r="K157" s="35">
        <v>0</v>
      </c>
      <c r="L157" s="35">
        <v>0</v>
      </c>
      <c r="M157" s="35">
        <v>0</v>
      </c>
      <c r="N157" s="31"/>
      <c r="O157" s="31"/>
    </row>
    <row r="158" spans="1:15" ht="43.5" customHeight="1" hidden="1">
      <c r="A158" s="69" t="s">
        <v>285</v>
      </c>
      <c r="B158" s="59" t="s">
        <v>69</v>
      </c>
      <c r="C158" s="59" t="s">
        <v>112</v>
      </c>
      <c r="D158" s="59" t="s">
        <v>168</v>
      </c>
      <c r="E158" s="60" t="s">
        <v>143</v>
      </c>
      <c r="F158" s="59"/>
      <c r="G158" s="61">
        <f>G159</f>
        <v>0</v>
      </c>
      <c r="H158" s="61">
        <f aca="true" t="shared" si="72" ref="H158:M158">H159</f>
        <v>0</v>
      </c>
      <c r="I158" s="61">
        <f t="shared" si="72"/>
        <v>0</v>
      </c>
      <c r="J158" s="61">
        <f t="shared" si="72"/>
        <v>0</v>
      </c>
      <c r="K158" s="61">
        <f t="shared" si="72"/>
        <v>0</v>
      </c>
      <c r="L158" s="61">
        <f t="shared" si="72"/>
        <v>0</v>
      </c>
      <c r="M158" s="61">
        <f t="shared" si="72"/>
        <v>0</v>
      </c>
      <c r="N158" s="31"/>
      <c r="O158" s="31"/>
    </row>
    <row r="159" spans="1:15" ht="55.5" customHeight="1" hidden="1">
      <c r="A159" s="56" t="s">
        <v>213</v>
      </c>
      <c r="B159" s="59" t="s">
        <v>69</v>
      </c>
      <c r="C159" s="59" t="s">
        <v>112</v>
      </c>
      <c r="D159" s="59" t="s">
        <v>168</v>
      </c>
      <c r="E159" s="59" t="s">
        <v>94</v>
      </c>
      <c r="F159" s="59" t="s">
        <v>227</v>
      </c>
      <c r="G159" s="35">
        <f t="shared" si="64"/>
        <v>0</v>
      </c>
      <c r="H159" s="35"/>
      <c r="I159" s="35"/>
      <c r="J159" s="35"/>
      <c r="K159" s="35"/>
      <c r="L159" s="35"/>
      <c r="M159" s="35"/>
      <c r="N159" s="31"/>
      <c r="O159" s="31"/>
    </row>
    <row r="160" spans="1:15" ht="57" customHeight="1">
      <c r="A160" s="56" t="s">
        <v>376</v>
      </c>
      <c r="B160" s="60" t="s">
        <v>69</v>
      </c>
      <c r="C160" s="60" t="s">
        <v>112</v>
      </c>
      <c r="D160" s="60" t="s">
        <v>155</v>
      </c>
      <c r="E160" s="60" t="s">
        <v>114</v>
      </c>
      <c r="F160" s="60"/>
      <c r="G160" s="61">
        <f t="shared" si="64"/>
        <v>800</v>
      </c>
      <c r="H160" s="61">
        <f aca="true" t="shared" si="73" ref="H160:M160">H161</f>
        <v>200</v>
      </c>
      <c r="I160" s="61">
        <f t="shared" si="73"/>
        <v>200</v>
      </c>
      <c r="J160" s="61">
        <f t="shared" si="73"/>
        <v>200</v>
      </c>
      <c r="K160" s="61">
        <f t="shared" si="73"/>
        <v>200</v>
      </c>
      <c r="L160" s="61">
        <f t="shared" si="73"/>
        <v>800</v>
      </c>
      <c r="M160" s="61">
        <f t="shared" si="73"/>
        <v>800</v>
      </c>
      <c r="N160" s="31"/>
      <c r="O160" s="31"/>
    </row>
    <row r="161" spans="1:15" ht="18" customHeight="1">
      <c r="A161" s="56" t="s">
        <v>247</v>
      </c>
      <c r="B161" s="59" t="s">
        <v>69</v>
      </c>
      <c r="C161" s="59" t="s">
        <v>112</v>
      </c>
      <c r="D161" s="59" t="s">
        <v>155</v>
      </c>
      <c r="E161" s="59" t="s">
        <v>85</v>
      </c>
      <c r="F161" s="59" t="s">
        <v>48</v>
      </c>
      <c r="G161" s="35">
        <f t="shared" si="64"/>
        <v>800</v>
      </c>
      <c r="H161" s="35">
        <v>200</v>
      </c>
      <c r="I161" s="35">
        <v>200</v>
      </c>
      <c r="J161" s="35">
        <v>200</v>
      </c>
      <c r="K161" s="35">
        <v>200</v>
      </c>
      <c r="L161" s="35">
        <v>800</v>
      </c>
      <c r="M161" s="35">
        <v>800</v>
      </c>
      <c r="N161" s="31"/>
      <c r="O161" s="31"/>
    </row>
    <row r="162" spans="1:15" ht="18" customHeight="1">
      <c r="A162" s="65" t="s">
        <v>288</v>
      </c>
      <c r="B162" s="60" t="s">
        <v>69</v>
      </c>
      <c r="C162" s="60" t="s">
        <v>55</v>
      </c>
      <c r="D162" s="60" t="s">
        <v>139</v>
      </c>
      <c r="E162" s="60" t="s">
        <v>58</v>
      </c>
      <c r="F162" s="60"/>
      <c r="G162" s="61">
        <f>H162+I162+J162+K162</f>
        <v>719</v>
      </c>
      <c r="H162" s="61">
        <f aca="true" t="shared" si="74" ref="H162:M162">H163+H168</f>
        <v>179.6</v>
      </c>
      <c r="I162" s="61">
        <f t="shared" si="74"/>
        <v>179.6</v>
      </c>
      <c r="J162" s="61">
        <f t="shared" si="74"/>
        <v>179.79999999999998</v>
      </c>
      <c r="K162" s="61">
        <f>K163+K168</f>
        <v>180</v>
      </c>
      <c r="L162" s="61">
        <f t="shared" si="74"/>
        <v>741.6999999999999</v>
      </c>
      <c r="M162" s="61">
        <f t="shared" si="74"/>
        <v>766</v>
      </c>
      <c r="N162" s="31"/>
      <c r="O162" s="31"/>
    </row>
    <row r="163" spans="1:15" ht="81" customHeight="1">
      <c r="A163" s="50" t="s">
        <v>377</v>
      </c>
      <c r="B163" s="59" t="s">
        <v>69</v>
      </c>
      <c r="C163" s="59" t="s">
        <v>55</v>
      </c>
      <c r="D163" s="59" t="s">
        <v>135</v>
      </c>
      <c r="E163" s="60" t="s">
        <v>116</v>
      </c>
      <c r="F163" s="60"/>
      <c r="G163" s="61">
        <f>H163+I163+J163+K163</f>
        <v>638.3</v>
      </c>
      <c r="H163" s="61">
        <f aca="true" t="shared" si="75" ref="H163:M163">H164</f>
        <v>159.5</v>
      </c>
      <c r="I163" s="61">
        <f t="shared" si="75"/>
        <v>159.5</v>
      </c>
      <c r="J163" s="61">
        <f t="shared" si="75"/>
        <v>159.6</v>
      </c>
      <c r="K163" s="61">
        <f t="shared" si="75"/>
        <v>159.7</v>
      </c>
      <c r="L163" s="61">
        <f t="shared" si="75"/>
        <v>638.3</v>
      </c>
      <c r="M163" s="61">
        <f t="shared" si="75"/>
        <v>638.3</v>
      </c>
      <c r="N163" s="31"/>
      <c r="O163" s="31"/>
    </row>
    <row r="164" spans="1:15" ht="18" customHeight="1">
      <c r="A164" s="56" t="s">
        <v>15</v>
      </c>
      <c r="B164" s="59" t="s">
        <v>69</v>
      </c>
      <c r="C164" s="59" t="s">
        <v>55</v>
      </c>
      <c r="D164" s="59" t="s">
        <v>135</v>
      </c>
      <c r="E164" s="59" t="s">
        <v>78</v>
      </c>
      <c r="F164" s="59" t="s">
        <v>38</v>
      </c>
      <c r="G164" s="35">
        <f aca="true" t="shared" si="76" ref="G164:M164">G165+G167</f>
        <v>638.3000000000001</v>
      </c>
      <c r="H164" s="35">
        <f t="shared" si="76"/>
        <v>159.5</v>
      </c>
      <c r="I164" s="35">
        <f t="shared" si="76"/>
        <v>159.5</v>
      </c>
      <c r="J164" s="35">
        <f t="shared" si="76"/>
        <v>159.6</v>
      </c>
      <c r="K164" s="35">
        <f t="shared" si="76"/>
        <v>159.7</v>
      </c>
      <c r="L164" s="35">
        <f t="shared" si="76"/>
        <v>638.3</v>
      </c>
      <c r="M164" s="35">
        <f t="shared" si="76"/>
        <v>638.3</v>
      </c>
      <c r="N164" s="31"/>
      <c r="O164" s="31"/>
    </row>
    <row r="165" spans="1:15" ht="13.5" customHeight="1">
      <c r="A165" s="67" t="s">
        <v>16</v>
      </c>
      <c r="B165" s="59" t="s">
        <v>69</v>
      </c>
      <c r="C165" s="59" t="s">
        <v>55</v>
      </c>
      <c r="D165" s="59" t="s">
        <v>135</v>
      </c>
      <c r="E165" s="59" t="s">
        <v>79</v>
      </c>
      <c r="F165" s="59" t="s">
        <v>39</v>
      </c>
      <c r="G165" s="35">
        <f>H165+I165+J165+K165</f>
        <v>490.20000000000005</v>
      </c>
      <c r="H165" s="35">
        <v>122.5</v>
      </c>
      <c r="I165" s="35">
        <v>122.5</v>
      </c>
      <c r="J165" s="35">
        <v>122.6</v>
      </c>
      <c r="K165" s="35">
        <v>122.6</v>
      </c>
      <c r="L165" s="35">
        <v>490.2</v>
      </c>
      <c r="M165" s="35">
        <v>490.2</v>
      </c>
      <c r="N165" s="31"/>
      <c r="O165" s="31"/>
    </row>
    <row r="166" spans="1:15" ht="42" customHeight="1" hidden="1">
      <c r="A166" s="67" t="s">
        <v>17</v>
      </c>
      <c r="B166" s="59" t="s">
        <v>69</v>
      </c>
      <c r="C166" s="59" t="s">
        <v>55</v>
      </c>
      <c r="D166" s="59" t="s">
        <v>135</v>
      </c>
      <c r="E166" s="59" t="s">
        <v>84</v>
      </c>
      <c r="F166" s="59" t="s">
        <v>40</v>
      </c>
      <c r="G166" s="35"/>
      <c r="H166" s="35"/>
      <c r="I166" s="35"/>
      <c r="J166" s="35"/>
      <c r="K166" s="35"/>
      <c r="L166" s="35"/>
      <c r="M166" s="35"/>
      <c r="N166" s="31"/>
      <c r="O166" s="31"/>
    </row>
    <row r="167" spans="1:15" ht="19.5" customHeight="1">
      <c r="A167" s="67" t="s">
        <v>18</v>
      </c>
      <c r="B167" s="59" t="s">
        <v>69</v>
      </c>
      <c r="C167" s="59" t="s">
        <v>55</v>
      </c>
      <c r="D167" s="59" t="s">
        <v>135</v>
      </c>
      <c r="E167" s="59" t="s">
        <v>176</v>
      </c>
      <c r="F167" s="59" t="s">
        <v>41</v>
      </c>
      <c r="G167" s="35">
        <f>H167+I167+J167+K167</f>
        <v>148.1</v>
      </c>
      <c r="H167" s="35">
        <v>37</v>
      </c>
      <c r="I167" s="35">
        <v>37</v>
      </c>
      <c r="J167" s="35">
        <v>37</v>
      </c>
      <c r="K167" s="35">
        <v>37.1</v>
      </c>
      <c r="L167" s="35">
        <v>148.1</v>
      </c>
      <c r="M167" s="35">
        <v>148.1</v>
      </c>
      <c r="N167" s="31"/>
      <c r="O167" s="31"/>
    </row>
    <row r="168" spans="1:15" ht="54" customHeight="1">
      <c r="A168" s="50" t="s">
        <v>378</v>
      </c>
      <c r="B168" s="59" t="s">
        <v>69</v>
      </c>
      <c r="C168" s="59" t="s">
        <v>55</v>
      </c>
      <c r="D168" s="59" t="s">
        <v>135</v>
      </c>
      <c r="E168" s="60" t="s">
        <v>114</v>
      </c>
      <c r="F168" s="59"/>
      <c r="G168" s="61">
        <f>H168+I168+J168+K168</f>
        <v>80.7</v>
      </c>
      <c r="H168" s="61">
        <f aca="true" t="shared" si="77" ref="H168:M168">H169+H178</f>
        <v>20.1</v>
      </c>
      <c r="I168" s="61">
        <f t="shared" si="77"/>
        <v>20.1</v>
      </c>
      <c r="J168" s="61">
        <f t="shared" si="77"/>
        <v>20.2</v>
      </c>
      <c r="K168" s="61">
        <f t="shared" si="77"/>
        <v>20.299999999999997</v>
      </c>
      <c r="L168" s="61">
        <f t="shared" si="77"/>
        <v>103.4</v>
      </c>
      <c r="M168" s="61">
        <f t="shared" si="77"/>
        <v>127.7</v>
      </c>
      <c r="N168" s="31"/>
      <c r="O168" s="31"/>
    </row>
    <row r="169" spans="1:15" ht="15.75" customHeight="1">
      <c r="A169" s="50" t="s">
        <v>23</v>
      </c>
      <c r="B169" s="59" t="s">
        <v>69</v>
      </c>
      <c r="C169" s="59" t="s">
        <v>55</v>
      </c>
      <c r="D169" s="59" t="s">
        <v>135</v>
      </c>
      <c r="E169" s="59" t="s">
        <v>85</v>
      </c>
      <c r="F169" s="59"/>
      <c r="G169" s="35">
        <f>H169+I169+J169+K169</f>
        <v>69.9</v>
      </c>
      <c r="H169" s="35">
        <f aca="true" t="shared" si="78" ref="H169:M169">H170+H171+H174</f>
        <v>17.400000000000002</v>
      </c>
      <c r="I169" s="35">
        <f t="shared" si="78"/>
        <v>17.400000000000002</v>
      </c>
      <c r="J169" s="35">
        <f t="shared" si="78"/>
        <v>17.5</v>
      </c>
      <c r="K169" s="35">
        <f t="shared" si="78"/>
        <v>17.599999999999998</v>
      </c>
      <c r="L169" s="35">
        <f t="shared" si="78"/>
        <v>92.2</v>
      </c>
      <c r="M169" s="35">
        <f t="shared" si="78"/>
        <v>116.10000000000001</v>
      </c>
      <c r="N169" s="31"/>
      <c r="O169" s="31"/>
    </row>
    <row r="170" spans="1:15" ht="18" customHeight="1">
      <c r="A170" s="67" t="s">
        <v>20</v>
      </c>
      <c r="B170" s="59" t="s">
        <v>69</v>
      </c>
      <c r="C170" s="59" t="s">
        <v>55</v>
      </c>
      <c r="D170" s="59" t="s">
        <v>135</v>
      </c>
      <c r="E170" s="59" t="s">
        <v>85</v>
      </c>
      <c r="F170" s="59" t="s">
        <v>44</v>
      </c>
      <c r="G170" s="35">
        <f>H170+I170+J170+K170</f>
        <v>4.2</v>
      </c>
      <c r="H170" s="35">
        <v>1</v>
      </c>
      <c r="I170" s="35">
        <v>1</v>
      </c>
      <c r="J170" s="35">
        <v>1.1</v>
      </c>
      <c r="K170" s="35">
        <v>1.1</v>
      </c>
      <c r="L170" s="35">
        <v>4.3</v>
      </c>
      <c r="M170" s="35">
        <v>4.5</v>
      </c>
      <c r="N170" s="31"/>
      <c r="O170" s="31"/>
    </row>
    <row r="171" spans="1:15" ht="16.5" customHeight="1">
      <c r="A171" s="67" t="s">
        <v>22</v>
      </c>
      <c r="B171" s="59" t="s">
        <v>69</v>
      </c>
      <c r="C171" s="59" t="s">
        <v>55</v>
      </c>
      <c r="D171" s="59" t="s">
        <v>135</v>
      </c>
      <c r="E171" s="59" t="s">
        <v>85</v>
      </c>
      <c r="F171" s="59" t="s">
        <v>46</v>
      </c>
      <c r="G171" s="35">
        <f>G172</f>
        <v>0.4</v>
      </c>
      <c r="H171" s="35">
        <f aca="true" t="shared" si="79" ref="H171:M172">H172</f>
        <v>0.1</v>
      </c>
      <c r="I171" s="35">
        <f t="shared" si="79"/>
        <v>0.1</v>
      </c>
      <c r="J171" s="35">
        <f t="shared" si="79"/>
        <v>0.1</v>
      </c>
      <c r="K171" s="35">
        <f t="shared" si="79"/>
        <v>0.1</v>
      </c>
      <c r="L171" s="35">
        <f t="shared" si="79"/>
        <v>0.4</v>
      </c>
      <c r="M171" s="35">
        <f t="shared" si="79"/>
        <v>0.4</v>
      </c>
      <c r="N171" s="31"/>
      <c r="O171" s="31"/>
    </row>
    <row r="172" spans="1:20" ht="20.25" customHeight="1">
      <c r="A172" s="67" t="s">
        <v>23</v>
      </c>
      <c r="B172" s="59" t="s">
        <v>69</v>
      </c>
      <c r="C172" s="59" t="s">
        <v>55</v>
      </c>
      <c r="D172" s="59" t="s">
        <v>135</v>
      </c>
      <c r="E172" s="59" t="s">
        <v>85</v>
      </c>
      <c r="F172" s="59"/>
      <c r="G172" s="35">
        <f>I172+J172+K172+H172</f>
        <v>0.4</v>
      </c>
      <c r="H172" s="35">
        <f>H173</f>
        <v>0.1</v>
      </c>
      <c r="I172" s="35">
        <f t="shared" si="79"/>
        <v>0.1</v>
      </c>
      <c r="J172" s="35">
        <f t="shared" si="79"/>
        <v>0.1</v>
      </c>
      <c r="K172" s="35">
        <f t="shared" si="79"/>
        <v>0.1</v>
      </c>
      <c r="L172" s="35">
        <f t="shared" si="79"/>
        <v>0.4</v>
      </c>
      <c r="M172" s="35">
        <f t="shared" si="79"/>
        <v>0.4</v>
      </c>
      <c r="N172" s="31"/>
      <c r="O172" s="31"/>
      <c r="S172" s="8">
        <v>610.7</v>
      </c>
      <c r="T172" s="8">
        <v>652.5</v>
      </c>
    </row>
    <row r="173" spans="1:15" ht="27" customHeight="1">
      <c r="A173" s="67" t="s">
        <v>26</v>
      </c>
      <c r="B173" s="59" t="s">
        <v>69</v>
      </c>
      <c r="C173" s="59" t="s">
        <v>55</v>
      </c>
      <c r="D173" s="59" t="s">
        <v>135</v>
      </c>
      <c r="E173" s="59" t="s">
        <v>85</v>
      </c>
      <c r="F173" s="59" t="s">
        <v>164</v>
      </c>
      <c r="G173" s="35">
        <f>H173+I173+J173+K173</f>
        <v>0.4</v>
      </c>
      <c r="H173" s="35">
        <v>0.1</v>
      </c>
      <c r="I173" s="35">
        <v>0.1</v>
      </c>
      <c r="J173" s="35">
        <v>0.1</v>
      </c>
      <c r="K173" s="35">
        <v>0.1</v>
      </c>
      <c r="L173" s="35">
        <v>0.4</v>
      </c>
      <c r="M173" s="35">
        <v>0.4</v>
      </c>
      <c r="N173" s="31"/>
      <c r="O173" s="31"/>
    </row>
    <row r="174" spans="1:15" ht="14.25" customHeight="1">
      <c r="A174" s="56" t="s">
        <v>30</v>
      </c>
      <c r="B174" s="59" t="s">
        <v>69</v>
      </c>
      <c r="C174" s="59" t="s">
        <v>55</v>
      </c>
      <c r="D174" s="59" t="s">
        <v>135</v>
      </c>
      <c r="E174" s="59" t="s">
        <v>86</v>
      </c>
      <c r="F174" s="59" t="s">
        <v>51</v>
      </c>
      <c r="G174" s="35">
        <f>H174+I174+J174+K174</f>
        <v>65.30000000000001</v>
      </c>
      <c r="H174" s="35">
        <f aca="true" t="shared" si="80" ref="H174:M174">H177+H176</f>
        <v>16.3</v>
      </c>
      <c r="I174" s="35">
        <f t="shared" si="80"/>
        <v>16.3</v>
      </c>
      <c r="J174" s="35">
        <f t="shared" si="80"/>
        <v>16.3</v>
      </c>
      <c r="K174" s="35">
        <f t="shared" si="80"/>
        <v>16.4</v>
      </c>
      <c r="L174" s="35">
        <f t="shared" si="80"/>
        <v>87.5</v>
      </c>
      <c r="M174" s="35">
        <f t="shared" si="80"/>
        <v>111.2</v>
      </c>
      <c r="N174" s="31"/>
      <c r="O174" s="31"/>
    </row>
    <row r="175" spans="1:15" ht="15" customHeight="1">
      <c r="A175" s="56" t="s">
        <v>23</v>
      </c>
      <c r="B175" s="59"/>
      <c r="C175" s="59"/>
      <c r="D175" s="59"/>
      <c r="E175" s="59"/>
      <c r="F175" s="59"/>
      <c r="G175" s="35"/>
      <c r="H175" s="35"/>
      <c r="I175" s="35"/>
      <c r="J175" s="35"/>
      <c r="K175" s="35"/>
      <c r="L175" s="35"/>
      <c r="M175" s="35"/>
      <c r="N175" s="31"/>
      <c r="O175" s="31"/>
    </row>
    <row r="176" spans="1:15" ht="14.25" customHeight="1" hidden="1">
      <c r="A176" s="56" t="s">
        <v>223</v>
      </c>
      <c r="B176" s="59" t="s">
        <v>69</v>
      </c>
      <c r="C176" s="59" t="s">
        <v>55</v>
      </c>
      <c r="D176" s="59" t="s">
        <v>135</v>
      </c>
      <c r="E176" s="59" t="s">
        <v>85</v>
      </c>
      <c r="F176" s="59" t="s">
        <v>52</v>
      </c>
      <c r="G176" s="35">
        <f>H176+I176+J176+K176</f>
        <v>0</v>
      </c>
      <c r="H176" s="35"/>
      <c r="I176" s="35"/>
      <c r="J176" s="35"/>
      <c r="K176" s="35"/>
      <c r="L176" s="35"/>
      <c r="M176" s="35"/>
      <c r="N176" s="31"/>
      <c r="O176" s="31"/>
    </row>
    <row r="177" spans="1:15" ht="12.75" customHeight="1">
      <c r="A177" s="56" t="s">
        <v>75</v>
      </c>
      <c r="B177" s="59" t="s">
        <v>69</v>
      </c>
      <c r="C177" s="59" t="s">
        <v>55</v>
      </c>
      <c r="D177" s="59" t="s">
        <v>135</v>
      </c>
      <c r="E177" s="59" t="s">
        <v>85</v>
      </c>
      <c r="F177" s="59" t="s">
        <v>274</v>
      </c>
      <c r="G177" s="35">
        <f>H177+I177+J177+K177</f>
        <v>65.30000000000001</v>
      </c>
      <c r="H177" s="35">
        <v>16.3</v>
      </c>
      <c r="I177" s="35">
        <v>16.3</v>
      </c>
      <c r="J177" s="35">
        <v>16.3</v>
      </c>
      <c r="K177" s="35">
        <v>16.4</v>
      </c>
      <c r="L177" s="35">
        <v>87.5</v>
      </c>
      <c r="M177" s="35">
        <v>111.2</v>
      </c>
      <c r="N177" s="31"/>
      <c r="O177" s="31"/>
    </row>
    <row r="178" spans="1:15" ht="20.25" customHeight="1">
      <c r="A178" s="56" t="s">
        <v>23</v>
      </c>
      <c r="B178" s="59" t="s">
        <v>69</v>
      </c>
      <c r="C178" s="59" t="s">
        <v>55</v>
      </c>
      <c r="D178" s="59" t="s">
        <v>135</v>
      </c>
      <c r="E178" s="59" t="s">
        <v>280</v>
      </c>
      <c r="F178" s="59"/>
      <c r="G178" s="35">
        <f>H178+I178+J178+K178</f>
        <v>10.8</v>
      </c>
      <c r="H178" s="35">
        <f aca="true" t="shared" si="81" ref="H178:M178">H179</f>
        <v>2.7</v>
      </c>
      <c r="I178" s="35">
        <f t="shared" si="81"/>
        <v>2.7</v>
      </c>
      <c r="J178" s="35">
        <f t="shared" si="81"/>
        <v>2.7</v>
      </c>
      <c r="K178" s="35">
        <f t="shared" si="81"/>
        <v>2.7</v>
      </c>
      <c r="L178" s="35">
        <f t="shared" si="81"/>
        <v>11.2</v>
      </c>
      <c r="M178" s="35">
        <f t="shared" si="81"/>
        <v>11.6</v>
      </c>
      <c r="N178" s="31"/>
      <c r="O178" s="31"/>
    </row>
    <row r="179" spans="1:15" ht="12.75" customHeight="1">
      <c r="A179" s="67" t="s">
        <v>22</v>
      </c>
      <c r="B179" s="59" t="s">
        <v>69</v>
      </c>
      <c r="C179" s="59" t="s">
        <v>55</v>
      </c>
      <c r="D179" s="59" t="s">
        <v>135</v>
      </c>
      <c r="E179" s="59" t="s">
        <v>280</v>
      </c>
      <c r="F179" s="59" t="s">
        <v>46</v>
      </c>
      <c r="G179" s="35">
        <f aca="true" t="shared" si="82" ref="G179:M180">G180</f>
        <v>10.8</v>
      </c>
      <c r="H179" s="35">
        <f t="shared" si="82"/>
        <v>2.7</v>
      </c>
      <c r="I179" s="35">
        <f t="shared" si="82"/>
        <v>2.7</v>
      </c>
      <c r="J179" s="35">
        <f t="shared" si="82"/>
        <v>2.7</v>
      </c>
      <c r="K179" s="35">
        <f t="shared" si="82"/>
        <v>2.7</v>
      </c>
      <c r="L179" s="35">
        <f t="shared" si="82"/>
        <v>11.2</v>
      </c>
      <c r="M179" s="35">
        <f t="shared" si="82"/>
        <v>11.6</v>
      </c>
      <c r="N179" s="31"/>
      <c r="O179" s="31"/>
    </row>
    <row r="180" spans="1:15" ht="12.75" customHeight="1">
      <c r="A180" s="67" t="s">
        <v>23</v>
      </c>
      <c r="B180" s="59" t="s">
        <v>69</v>
      </c>
      <c r="C180" s="59" t="s">
        <v>55</v>
      </c>
      <c r="D180" s="59" t="s">
        <v>135</v>
      </c>
      <c r="E180" s="59" t="s">
        <v>280</v>
      </c>
      <c r="F180" s="59"/>
      <c r="G180" s="35">
        <f t="shared" si="82"/>
        <v>10.8</v>
      </c>
      <c r="H180" s="35">
        <f t="shared" si="82"/>
        <v>2.7</v>
      </c>
      <c r="I180" s="35">
        <f t="shared" si="82"/>
        <v>2.7</v>
      </c>
      <c r="J180" s="35">
        <f t="shared" si="82"/>
        <v>2.7</v>
      </c>
      <c r="K180" s="35">
        <f t="shared" si="82"/>
        <v>2.7</v>
      </c>
      <c r="L180" s="35">
        <f>L181</f>
        <v>11.2</v>
      </c>
      <c r="M180" s="35">
        <f>M181</f>
        <v>11.6</v>
      </c>
      <c r="N180" s="31"/>
      <c r="O180" s="31"/>
    </row>
    <row r="181" spans="1:15" ht="12.75" customHeight="1">
      <c r="A181" s="67" t="s">
        <v>24</v>
      </c>
      <c r="B181" s="59" t="s">
        <v>69</v>
      </c>
      <c r="C181" s="59" t="s">
        <v>55</v>
      </c>
      <c r="D181" s="59" t="s">
        <v>135</v>
      </c>
      <c r="E181" s="59" t="s">
        <v>280</v>
      </c>
      <c r="F181" s="59" t="s">
        <v>162</v>
      </c>
      <c r="G181" s="35">
        <f>H181+I181+J181+K181</f>
        <v>10.8</v>
      </c>
      <c r="H181" s="35">
        <v>2.7</v>
      </c>
      <c r="I181" s="35">
        <v>2.7</v>
      </c>
      <c r="J181" s="35">
        <v>2.7</v>
      </c>
      <c r="K181" s="35">
        <v>2.7</v>
      </c>
      <c r="L181" s="35">
        <v>11.2</v>
      </c>
      <c r="M181" s="35">
        <v>11.6</v>
      </c>
      <c r="N181" s="31"/>
      <c r="O181" s="31"/>
    </row>
    <row r="182" spans="1:15" ht="18" customHeight="1">
      <c r="A182" s="65" t="s">
        <v>136</v>
      </c>
      <c r="B182" s="60" t="s">
        <v>69</v>
      </c>
      <c r="C182" s="60" t="s">
        <v>138</v>
      </c>
      <c r="D182" s="60" t="s">
        <v>139</v>
      </c>
      <c r="E182" s="60" t="s">
        <v>58</v>
      </c>
      <c r="F182" s="60"/>
      <c r="G182" s="61">
        <f>H182+I182+J182+K182</f>
        <v>1135.9</v>
      </c>
      <c r="H182" s="61">
        <f aca="true" t="shared" si="83" ref="H182:M182">H183</f>
        <v>259</v>
      </c>
      <c r="I182" s="61">
        <f t="shared" si="83"/>
        <v>259</v>
      </c>
      <c r="J182" s="61">
        <f t="shared" si="83"/>
        <v>359</v>
      </c>
      <c r="K182" s="61">
        <f t="shared" si="83"/>
        <v>258.9</v>
      </c>
      <c r="L182" s="61">
        <f t="shared" si="83"/>
        <v>1135.9</v>
      </c>
      <c r="M182" s="61">
        <f t="shared" si="83"/>
        <v>1135.9</v>
      </c>
      <c r="N182" s="31"/>
      <c r="O182" s="31"/>
    </row>
    <row r="183" spans="1:15" ht="27" customHeight="1">
      <c r="A183" s="65" t="s">
        <v>379</v>
      </c>
      <c r="B183" s="60" t="s">
        <v>69</v>
      </c>
      <c r="C183" s="60" t="s">
        <v>289</v>
      </c>
      <c r="D183" s="60" t="s">
        <v>139</v>
      </c>
      <c r="E183" s="59"/>
      <c r="F183" s="59"/>
      <c r="G183" s="61">
        <f aca="true" t="shared" si="84" ref="G183:G210">H183+I183+J183+K183</f>
        <v>1135.9</v>
      </c>
      <c r="H183" s="61">
        <f aca="true" t="shared" si="85" ref="H183:M183">H187+H184</f>
        <v>259</v>
      </c>
      <c r="I183" s="61">
        <f t="shared" si="85"/>
        <v>259</v>
      </c>
      <c r="J183" s="61">
        <f t="shared" si="85"/>
        <v>359</v>
      </c>
      <c r="K183" s="61">
        <f t="shared" si="85"/>
        <v>258.9</v>
      </c>
      <c r="L183" s="61">
        <f t="shared" si="85"/>
        <v>1135.9</v>
      </c>
      <c r="M183" s="61">
        <f t="shared" si="85"/>
        <v>1135.9</v>
      </c>
      <c r="N183" s="31"/>
      <c r="O183" s="31"/>
    </row>
    <row r="184" spans="1:15" ht="30" customHeight="1">
      <c r="A184" s="65" t="s">
        <v>290</v>
      </c>
      <c r="B184" s="60" t="s">
        <v>69</v>
      </c>
      <c r="C184" s="60" t="s">
        <v>289</v>
      </c>
      <c r="D184" s="60" t="s">
        <v>291</v>
      </c>
      <c r="E184" s="60" t="s">
        <v>58</v>
      </c>
      <c r="F184" s="60"/>
      <c r="G184" s="61">
        <f aca="true" t="shared" si="86" ref="G184:K185">G185</f>
        <v>100</v>
      </c>
      <c r="H184" s="61">
        <f t="shared" si="86"/>
        <v>0</v>
      </c>
      <c r="I184" s="61">
        <f t="shared" si="86"/>
        <v>0</v>
      </c>
      <c r="J184" s="61">
        <f t="shared" si="86"/>
        <v>100</v>
      </c>
      <c r="K184" s="61">
        <f t="shared" si="86"/>
        <v>0</v>
      </c>
      <c r="L184" s="61">
        <f>L185</f>
        <v>100</v>
      </c>
      <c r="M184" s="61">
        <f>M185</f>
        <v>100</v>
      </c>
      <c r="N184" s="31"/>
      <c r="O184" s="31"/>
    </row>
    <row r="185" spans="1:15" ht="37.5" customHeight="1">
      <c r="A185" s="57" t="s">
        <v>253</v>
      </c>
      <c r="B185" s="59" t="s">
        <v>69</v>
      </c>
      <c r="C185" s="59" t="s">
        <v>289</v>
      </c>
      <c r="D185" s="59" t="s">
        <v>137</v>
      </c>
      <c r="E185" s="59" t="s">
        <v>86</v>
      </c>
      <c r="F185" s="59"/>
      <c r="G185" s="35">
        <f t="shared" si="86"/>
        <v>100</v>
      </c>
      <c r="H185" s="35">
        <f t="shared" si="86"/>
        <v>0</v>
      </c>
      <c r="I185" s="35">
        <f t="shared" si="86"/>
        <v>0</v>
      </c>
      <c r="J185" s="35">
        <f t="shared" si="86"/>
        <v>100</v>
      </c>
      <c r="K185" s="35">
        <f t="shared" si="86"/>
        <v>0</v>
      </c>
      <c r="L185" s="35">
        <f>L186</f>
        <v>100</v>
      </c>
      <c r="M185" s="35">
        <f>M186</f>
        <v>100</v>
      </c>
      <c r="N185" s="31"/>
      <c r="O185" s="31"/>
    </row>
    <row r="186" spans="1:15" ht="12.75" customHeight="1">
      <c r="A186" s="56" t="s">
        <v>75</v>
      </c>
      <c r="B186" s="59" t="s">
        <v>69</v>
      </c>
      <c r="C186" s="59" t="s">
        <v>289</v>
      </c>
      <c r="D186" s="59" t="s">
        <v>137</v>
      </c>
      <c r="E186" s="59" t="s">
        <v>85</v>
      </c>
      <c r="F186" s="59" t="s">
        <v>274</v>
      </c>
      <c r="G186" s="35">
        <f>H186+I186+J186+K186</f>
        <v>100</v>
      </c>
      <c r="H186" s="35">
        <f>25-25</f>
        <v>0</v>
      </c>
      <c r="I186" s="35">
        <v>0</v>
      </c>
      <c r="J186" s="35">
        <v>100</v>
      </c>
      <c r="K186" s="35">
        <v>0</v>
      </c>
      <c r="L186" s="35">
        <v>100</v>
      </c>
      <c r="M186" s="35">
        <v>100</v>
      </c>
      <c r="N186" s="31"/>
      <c r="O186" s="31"/>
    </row>
    <row r="187" spans="1:15" ht="54" customHeight="1">
      <c r="A187" s="57" t="s">
        <v>254</v>
      </c>
      <c r="B187" s="60" t="s">
        <v>69</v>
      </c>
      <c r="C187" s="60" t="s">
        <v>289</v>
      </c>
      <c r="D187" s="60" t="s">
        <v>380</v>
      </c>
      <c r="E187" s="60" t="s">
        <v>37</v>
      </c>
      <c r="F187" s="60"/>
      <c r="G187" s="61">
        <f t="shared" si="84"/>
        <v>1035.9</v>
      </c>
      <c r="H187" s="61">
        <f aca="true" t="shared" si="87" ref="H187:M187">H188</f>
        <v>259</v>
      </c>
      <c r="I187" s="61">
        <f t="shared" si="87"/>
        <v>259</v>
      </c>
      <c r="J187" s="61">
        <f t="shared" si="87"/>
        <v>259</v>
      </c>
      <c r="K187" s="61">
        <f t="shared" si="87"/>
        <v>258.9</v>
      </c>
      <c r="L187" s="61">
        <f t="shared" si="87"/>
        <v>1035.9</v>
      </c>
      <c r="M187" s="61">
        <f t="shared" si="87"/>
        <v>1035.9</v>
      </c>
      <c r="N187" s="31"/>
      <c r="O187" s="31"/>
    </row>
    <row r="188" spans="1:15" ht="27" customHeight="1">
      <c r="A188" s="56" t="s">
        <v>273</v>
      </c>
      <c r="B188" s="59" t="s">
        <v>69</v>
      </c>
      <c r="C188" s="59" t="s">
        <v>289</v>
      </c>
      <c r="D188" s="59" t="s">
        <v>380</v>
      </c>
      <c r="E188" s="59" t="s">
        <v>122</v>
      </c>
      <c r="F188" s="59" t="s">
        <v>67</v>
      </c>
      <c r="G188" s="35">
        <f t="shared" si="84"/>
        <v>1035.9</v>
      </c>
      <c r="H188" s="35">
        <v>259</v>
      </c>
      <c r="I188" s="35">
        <v>259</v>
      </c>
      <c r="J188" s="35">
        <v>259</v>
      </c>
      <c r="K188" s="35">
        <v>258.9</v>
      </c>
      <c r="L188" s="35">
        <v>1035.9</v>
      </c>
      <c r="M188" s="35">
        <v>1035.9</v>
      </c>
      <c r="N188" s="31"/>
      <c r="O188" s="31"/>
    </row>
    <row r="189" spans="1:15" ht="27" customHeight="1">
      <c r="A189" s="65" t="s">
        <v>91</v>
      </c>
      <c r="B189" s="60" t="s">
        <v>69</v>
      </c>
      <c r="C189" s="60" t="s">
        <v>180</v>
      </c>
      <c r="D189" s="60" t="s">
        <v>139</v>
      </c>
      <c r="E189" s="60" t="s">
        <v>58</v>
      </c>
      <c r="F189" s="60"/>
      <c r="G189" s="61">
        <f t="shared" si="84"/>
        <v>12124.500000000002</v>
      </c>
      <c r="H189" s="61">
        <f aca="true" t="shared" si="88" ref="H189:M189">H190+H194+H224</f>
        <v>2183.6000000000004</v>
      </c>
      <c r="I189" s="61">
        <f t="shared" si="88"/>
        <v>2103.3</v>
      </c>
      <c r="J189" s="61">
        <f t="shared" si="88"/>
        <v>5656.700000000001</v>
      </c>
      <c r="K189" s="61">
        <f t="shared" si="88"/>
        <v>2180.9</v>
      </c>
      <c r="L189" s="61">
        <f t="shared" si="88"/>
        <v>13962</v>
      </c>
      <c r="M189" s="61">
        <f t="shared" si="88"/>
        <v>13989.599999999999</v>
      </c>
      <c r="N189" s="31"/>
      <c r="O189" s="31"/>
    </row>
    <row r="190" spans="1:15" ht="15.75" customHeight="1" hidden="1">
      <c r="A190" s="65" t="s">
        <v>381</v>
      </c>
      <c r="B190" s="60" t="s">
        <v>69</v>
      </c>
      <c r="C190" s="60" t="s">
        <v>382</v>
      </c>
      <c r="D190" s="60" t="s">
        <v>139</v>
      </c>
      <c r="E190" s="60" t="s">
        <v>58</v>
      </c>
      <c r="F190" s="60"/>
      <c r="G190" s="61">
        <f t="shared" si="84"/>
        <v>0</v>
      </c>
      <c r="H190" s="61">
        <f>H191</f>
        <v>0</v>
      </c>
      <c r="I190" s="61">
        <f>I191</f>
        <v>0</v>
      </c>
      <c r="J190" s="61">
        <f>J191</f>
        <v>0</v>
      </c>
      <c r="K190" s="61">
        <f>K191</f>
        <v>0</v>
      </c>
      <c r="L190" s="61">
        <f aca="true" t="shared" si="89" ref="L190:M192">L191</f>
        <v>0</v>
      </c>
      <c r="M190" s="61">
        <f t="shared" si="89"/>
        <v>0</v>
      </c>
      <c r="N190" s="31"/>
      <c r="O190" s="31"/>
    </row>
    <row r="191" spans="1:26" ht="27" customHeight="1" hidden="1">
      <c r="A191" s="65" t="s">
        <v>383</v>
      </c>
      <c r="B191" s="60" t="s">
        <v>69</v>
      </c>
      <c r="C191" s="60" t="s">
        <v>382</v>
      </c>
      <c r="D191" s="60" t="s">
        <v>258</v>
      </c>
      <c r="E191" s="60" t="s">
        <v>58</v>
      </c>
      <c r="F191" s="60"/>
      <c r="G191" s="61">
        <f t="shared" si="84"/>
        <v>0</v>
      </c>
      <c r="H191" s="61">
        <f aca="true" t="shared" si="90" ref="H191:K192">H192</f>
        <v>0</v>
      </c>
      <c r="I191" s="61">
        <f t="shared" si="90"/>
        <v>0</v>
      </c>
      <c r="J191" s="61">
        <f t="shared" si="90"/>
        <v>0</v>
      </c>
      <c r="K191" s="61">
        <f t="shared" si="90"/>
        <v>0</v>
      </c>
      <c r="L191" s="61">
        <f t="shared" si="89"/>
        <v>0</v>
      </c>
      <c r="M191" s="61">
        <f t="shared" si="89"/>
        <v>0</v>
      </c>
      <c r="N191" s="31"/>
      <c r="O191" s="31"/>
      <c r="Z191" s="12">
        <f>G191</f>
        <v>0</v>
      </c>
    </row>
    <row r="192" spans="1:15" ht="43.5" customHeight="1" hidden="1">
      <c r="A192" s="56" t="s">
        <v>384</v>
      </c>
      <c r="B192" s="59" t="s">
        <v>69</v>
      </c>
      <c r="C192" s="59" t="s">
        <v>382</v>
      </c>
      <c r="D192" s="59" t="s">
        <v>385</v>
      </c>
      <c r="E192" s="59" t="s">
        <v>86</v>
      </c>
      <c r="F192" s="59"/>
      <c r="G192" s="35">
        <f t="shared" si="84"/>
        <v>0</v>
      </c>
      <c r="H192" s="35">
        <f t="shared" si="90"/>
        <v>0</v>
      </c>
      <c r="I192" s="35">
        <f t="shared" si="90"/>
        <v>0</v>
      </c>
      <c r="J192" s="35">
        <f t="shared" si="90"/>
        <v>0</v>
      </c>
      <c r="K192" s="35">
        <f t="shared" si="90"/>
        <v>0</v>
      </c>
      <c r="L192" s="35">
        <f t="shared" si="89"/>
        <v>0</v>
      </c>
      <c r="M192" s="35">
        <f t="shared" si="89"/>
        <v>0</v>
      </c>
      <c r="N192" s="31"/>
      <c r="O192" s="31"/>
    </row>
    <row r="193" spans="1:15" ht="42" customHeight="1" hidden="1">
      <c r="A193" s="67" t="s">
        <v>27</v>
      </c>
      <c r="B193" s="59" t="s">
        <v>69</v>
      </c>
      <c r="C193" s="59" t="s">
        <v>382</v>
      </c>
      <c r="D193" s="59" t="s">
        <v>385</v>
      </c>
      <c r="E193" s="59" t="s">
        <v>85</v>
      </c>
      <c r="F193" s="59" t="s">
        <v>48</v>
      </c>
      <c r="G193" s="35">
        <f t="shared" si="84"/>
        <v>0</v>
      </c>
      <c r="H193" s="35">
        <f>50-50</f>
        <v>0</v>
      </c>
      <c r="I193" s="35">
        <f>150-150</f>
        <v>0</v>
      </c>
      <c r="J193" s="35">
        <f>150-150</f>
        <v>0</v>
      </c>
      <c r="K193" s="35">
        <f>50-35-15</f>
        <v>0</v>
      </c>
      <c r="L193" s="35">
        <f>95.30136-95.30136</f>
        <v>0</v>
      </c>
      <c r="M193" s="35">
        <v>0</v>
      </c>
      <c r="N193" s="31"/>
      <c r="O193" s="31"/>
    </row>
    <row r="194" spans="1:15" ht="15" customHeight="1">
      <c r="A194" s="41" t="s">
        <v>192</v>
      </c>
      <c r="B194" s="60" t="s">
        <v>69</v>
      </c>
      <c r="C194" s="60" t="s">
        <v>92</v>
      </c>
      <c r="D194" s="60" t="s">
        <v>139</v>
      </c>
      <c r="E194" s="60" t="s">
        <v>58</v>
      </c>
      <c r="F194" s="59"/>
      <c r="G194" s="61">
        <f t="shared" si="84"/>
        <v>11922.500000000002</v>
      </c>
      <c r="H194" s="61">
        <f aca="true" t="shared" si="91" ref="H194:M194">H195+H217</f>
        <v>2133.1000000000004</v>
      </c>
      <c r="I194" s="61">
        <f t="shared" si="91"/>
        <v>2052.8</v>
      </c>
      <c r="J194" s="61">
        <f t="shared" si="91"/>
        <v>5606.200000000001</v>
      </c>
      <c r="K194" s="61">
        <f t="shared" si="91"/>
        <v>2130.4</v>
      </c>
      <c r="L194" s="61">
        <f t="shared" si="91"/>
        <v>13912</v>
      </c>
      <c r="M194" s="61">
        <f t="shared" si="91"/>
        <v>13939.599999999999</v>
      </c>
      <c r="N194" s="31"/>
      <c r="O194" s="31"/>
    </row>
    <row r="195" spans="1:15" ht="37.5" customHeight="1">
      <c r="A195" s="53" t="s">
        <v>344</v>
      </c>
      <c r="B195" s="60" t="s">
        <v>69</v>
      </c>
      <c r="C195" s="60" t="s">
        <v>92</v>
      </c>
      <c r="D195" s="60" t="s">
        <v>258</v>
      </c>
      <c r="E195" s="60" t="s">
        <v>58</v>
      </c>
      <c r="F195" s="59"/>
      <c r="G195" s="61">
        <f t="shared" si="84"/>
        <v>8327.400000000001</v>
      </c>
      <c r="H195" s="61">
        <f aca="true" t="shared" si="92" ref="H195:M195">H196+H215</f>
        <v>2133.1000000000004</v>
      </c>
      <c r="I195" s="61">
        <f t="shared" si="92"/>
        <v>2052.8</v>
      </c>
      <c r="J195" s="61">
        <f t="shared" si="92"/>
        <v>2011.1000000000004</v>
      </c>
      <c r="K195" s="61">
        <f t="shared" si="92"/>
        <v>2130.4</v>
      </c>
      <c r="L195" s="61">
        <f t="shared" si="92"/>
        <v>8392.699999999999</v>
      </c>
      <c r="M195" s="61">
        <f t="shared" si="92"/>
        <v>8406.4</v>
      </c>
      <c r="N195" s="31"/>
      <c r="O195" s="31"/>
    </row>
    <row r="196" spans="1:15" ht="40.5" customHeight="1">
      <c r="A196" s="57" t="s">
        <v>386</v>
      </c>
      <c r="B196" s="59" t="s">
        <v>69</v>
      </c>
      <c r="C196" s="59" t="s">
        <v>92</v>
      </c>
      <c r="D196" s="59" t="s">
        <v>219</v>
      </c>
      <c r="E196" s="59" t="s">
        <v>120</v>
      </c>
      <c r="F196" s="59"/>
      <c r="G196" s="35">
        <f t="shared" si="84"/>
        <v>8327.400000000001</v>
      </c>
      <c r="H196" s="35">
        <f aca="true" t="shared" si="93" ref="H196:M196">H197+H200+H211+H210</f>
        <v>2133.1000000000004</v>
      </c>
      <c r="I196" s="35">
        <f t="shared" si="93"/>
        <v>2052.8</v>
      </c>
      <c r="J196" s="35">
        <f t="shared" si="93"/>
        <v>2011.1000000000004</v>
      </c>
      <c r="K196" s="35">
        <f t="shared" si="93"/>
        <v>2130.4</v>
      </c>
      <c r="L196" s="35">
        <f t="shared" si="93"/>
        <v>8392.699999999999</v>
      </c>
      <c r="M196" s="35">
        <f t="shared" si="93"/>
        <v>8406.4</v>
      </c>
      <c r="N196" s="31"/>
      <c r="O196" s="31"/>
    </row>
    <row r="197" spans="1:26" ht="15" customHeight="1">
      <c r="A197" s="56" t="s">
        <v>15</v>
      </c>
      <c r="B197" s="59" t="s">
        <v>69</v>
      </c>
      <c r="C197" s="59" t="s">
        <v>92</v>
      </c>
      <c r="D197" s="59" t="s">
        <v>219</v>
      </c>
      <c r="E197" s="59" t="s">
        <v>95</v>
      </c>
      <c r="F197" s="59" t="s">
        <v>97</v>
      </c>
      <c r="G197" s="35">
        <f t="shared" si="84"/>
        <v>6522.5</v>
      </c>
      <c r="H197" s="35">
        <f aca="true" t="shared" si="94" ref="H197:M197">H198+H199</f>
        <v>1630.6000000000001</v>
      </c>
      <c r="I197" s="35">
        <f t="shared" si="94"/>
        <v>1630.6000000000001</v>
      </c>
      <c r="J197" s="35">
        <f t="shared" si="94"/>
        <v>1630.6000000000001</v>
      </c>
      <c r="K197" s="35">
        <f t="shared" si="94"/>
        <v>1630.7</v>
      </c>
      <c r="L197" s="35">
        <f t="shared" si="94"/>
        <v>6522.5</v>
      </c>
      <c r="M197" s="35">
        <f t="shared" si="94"/>
        <v>6522.5</v>
      </c>
      <c r="N197" s="31"/>
      <c r="O197" s="31"/>
      <c r="Z197" s="12" t="e">
        <f>G217+#REF!+#REF!+G235</f>
        <v>#REF!</v>
      </c>
    </row>
    <row r="198" spans="1:15" ht="15" customHeight="1">
      <c r="A198" s="56" t="s">
        <v>16</v>
      </c>
      <c r="B198" s="59" t="s">
        <v>69</v>
      </c>
      <c r="C198" s="59" t="s">
        <v>92</v>
      </c>
      <c r="D198" s="59" t="s">
        <v>219</v>
      </c>
      <c r="E198" s="59" t="s">
        <v>80</v>
      </c>
      <c r="F198" s="59" t="s">
        <v>98</v>
      </c>
      <c r="G198" s="35">
        <f t="shared" si="84"/>
        <v>5009.6</v>
      </c>
      <c r="H198" s="35">
        <v>1252.4</v>
      </c>
      <c r="I198" s="35">
        <v>1252.4</v>
      </c>
      <c r="J198" s="35">
        <v>1252.4</v>
      </c>
      <c r="K198" s="35">
        <v>1252.4</v>
      </c>
      <c r="L198" s="35">
        <v>5009.6</v>
      </c>
      <c r="M198" s="35">
        <v>5009.6</v>
      </c>
      <c r="N198" s="31"/>
      <c r="O198" s="31"/>
    </row>
    <row r="199" spans="1:32" ht="21.75" customHeight="1">
      <c r="A199" s="56" t="s">
        <v>18</v>
      </c>
      <c r="B199" s="59" t="s">
        <v>69</v>
      </c>
      <c r="C199" s="59" t="s">
        <v>92</v>
      </c>
      <c r="D199" s="59" t="s">
        <v>219</v>
      </c>
      <c r="E199" s="59" t="s">
        <v>80</v>
      </c>
      <c r="F199" s="59" t="s">
        <v>100</v>
      </c>
      <c r="G199" s="35">
        <f t="shared" si="84"/>
        <v>1512.8999999999999</v>
      </c>
      <c r="H199" s="35">
        <v>378.2</v>
      </c>
      <c r="I199" s="35">
        <v>378.2</v>
      </c>
      <c r="J199" s="35">
        <v>378.2</v>
      </c>
      <c r="K199" s="35">
        <v>378.3</v>
      </c>
      <c r="L199" s="35">
        <v>1512.9</v>
      </c>
      <c r="M199" s="35">
        <v>1512.9</v>
      </c>
      <c r="N199" s="31"/>
      <c r="O199" s="31"/>
      <c r="AD199" s="12">
        <f>G199+G352</f>
        <v>7120</v>
      </c>
      <c r="AE199" s="12" t="e">
        <f>#REF!+L352</f>
        <v>#REF!</v>
      </c>
      <c r="AF199" s="12">
        <f>M199+M352</f>
        <v>3846.8</v>
      </c>
    </row>
    <row r="200" spans="1:36" ht="22.5" customHeight="1">
      <c r="A200" s="56" t="s">
        <v>19</v>
      </c>
      <c r="B200" s="59" t="s">
        <v>69</v>
      </c>
      <c r="C200" s="59" t="s">
        <v>92</v>
      </c>
      <c r="D200" s="59" t="s">
        <v>219</v>
      </c>
      <c r="E200" s="59" t="s">
        <v>80</v>
      </c>
      <c r="F200" s="59" t="s">
        <v>101</v>
      </c>
      <c r="G200" s="35">
        <f t="shared" si="84"/>
        <v>1783.4999999999998</v>
      </c>
      <c r="H200" s="35">
        <f aca="true" t="shared" si="95" ref="H200:M200">H201+H203+H208+H209+H202</f>
        <v>497.2</v>
      </c>
      <c r="I200" s="35">
        <f t="shared" si="95"/>
        <v>416.9</v>
      </c>
      <c r="J200" s="35">
        <f t="shared" si="95"/>
        <v>375.1</v>
      </c>
      <c r="K200" s="35">
        <f t="shared" si="95"/>
        <v>494.3</v>
      </c>
      <c r="L200" s="35">
        <f t="shared" si="95"/>
        <v>1848.8</v>
      </c>
      <c r="M200" s="35">
        <f t="shared" si="95"/>
        <v>1862.5</v>
      </c>
      <c r="N200" s="31"/>
      <c r="O200" s="31"/>
      <c r="AJ200" s="37">
        <f>H200+I200+J200</f>
        <v>1289.1999999999998</v>
      </c>
    </row>
    <row r="201" spans="1:36" ht="19.5" customHeight="1">
      <c r="A201" s="56" t="s">
        <v>20</v>
      </c>
      <c r="B201" s="59" t="s">
        <v>69</v>
      </c>
      <c r="C201" s="59" t="s">
        <v>92</v>
      </c>
      <c r="D201" s="59" t="s">
        <v>219</v>
      </c>
      <c r="E201" s="59" t="s">
        <v>80</v>
      </c>
      <c r="F201" s="59" t="s">
        <v>102</v>
      </c>
      <c r="G201" s="35">
        <f>H201+I201+J201+K201</f>
        <v>30.200000000000003</v>
      </c>
      <c r="H201" s="35">
        <v>7.5</v>
      </c>
      <c r="I201" s="35">
        <v>7.5</v>
      </c>
      <c r="J201" s="35">
        <v>7.6</v>
      </c>
      <c r="K201" s="35">
        <v>7.6</v>
      </c>
      <c r="L201" s="35">
        <v>31.5</v>
      </c>
      <c r="M201" s="35">
        <v>32.8</v>
      </c>
      <c r="N201" s="31"/>
      <c r="O201" s="31"/>
      <c r="AJ201" s="37">
        <f>H201+I201+J201</f>
        <v>22.6</v>
      </c>
    </row>
    <row r="202" spans="1:15" ht="19.5" customHeight="1" hidden="1">
      <c r="A202" s="56" t="s">
        <v>21</v>
      </c>
      <c r="B202" s="59" t="s">
        <v>69</v>
      </c>
      <c r="C202" s="59" t="s">
        <v>92</v>
      </c>
      <c r="D202" s="59" t="s">
        <v>219</v>
      </c>
      <c r="E202" s="59" t="s">
        <v>80</v>
      </c>
      <c r="F202" s="59" t="s">
        <v>103</v>
      </c>
      <c r="G202" s="35">
        <f t="shared" si="84"/>
        <v>0</v>
      </c>
      <c r="H202" s="35"/>
      <c r="I202" s="35"/>
      <c r="J202" s="35"/>
      <c r="K202" s="35"/>
      <c r="L202" s="35"/>
      <c r="M202" s="35"/>
      <c r="N202" s="31"/>
      <c r="O202" s="31"/>
    </row>
    <row r="203" spans="1:15" ht="19.5" customHeight="1">
      <c r="A203" s="56" t="s">
        <v>22</v>
      </c>
      <c r="B203" s="59" t="s">
        <v>69</v>
      </c>
      <c r="C203" s="59" t="s">
        <v>92</v>
      </c>
      <c r="D203" s="59" t="s">
        <v>219</v>
      </c>
      <c r="E203" s="59" t="s">
        <v>80</v>
      </c>
      <c r="F203" s="59" t="s">
        <v>104</v>
      </c>
      <c r="G203" s="35">
        <f t="shared" si="84"/>
        <v>305.3</v>
      </c>
      <c r="H203" s="35">
        <f aca="true" t="shared" si="96" ref="H203:M203">H205+H206+H207</f>
        <v>127.7</v>
      </c>
      <c r="I203" s="35">
        <f t="shared" si="96"/>
        <v>47.4</v>
      </c>
      <c r="J203" s="35">
        <f t="shared" si="96"/>
        <v>5.5</v>
      </c>
      <c r="K203" s="35">
        <f t="shared" si="96"/>
        <v>124.7</v>
      </c>
      <c r="L203" s="35">
        <f t="shared" si="96"/>
        <v>317.2</v>
      </c>
      <c r="M203" s="35">
        <f t="shared" si="96"/>
        <v>329.6</v>
      </c>
      <c r="N203" s="31"/>
      <c r="O203" s="31"/>
    </row>
    <row r="204" spans="1:15" ht="19.5" customHeight="1">
      <c r="A204" s="56" t="s">
        <v>23</v>
      </c>
      <c r="B204" s="59" t="s">
        <v>69</v>
      </c>
      <c r="C204" s="59" t="s">
        <v>92</v>
      </c>
      <c r="D204" s="59" t="s">
        <v>219</v>
      </c>
      <c r="E204" s="59" t="s">
        <v>80</v>
      </c>
      <c r="F204" s="59"/>
      <c r="G204" s="35"/>
      <c r="H204" s="35"/>
      <c r="I204" s="35"/>
      <c r="J204" s="35"/>
      <c r="K204" s="35"/>
      <c r="L204" s="35"/>
      <c r="M204" s="35"/>
      <c r="N204" s="31"/>
      <c r="O204" s="31"/>
    </row>
    <row r="205" spans="1:15" ht="19.5" customHeight="1">
      <c r="A205" s="56" t="s">
        <v>24</v>
      </c>
      <c r="B205" s="59" t="s">
        <v>69</v>
      </c>
      <c r="C205" s="59" t="s">
        <v>92</v>
      </c>
      <c r="D205" s="59" t="s">
        <v>219</v>
      </c>
      <c r="E205" s="59" t="s">
        <v>80</v>
      </c>
      <c r="F205" s="59" t="s">
        <v>220</v>
      </c>
      <c r="G205" s="35">
        <f>H205+I205+J205+K205</f>
        <v>274.9</v>
      </c>
      <c r="H205" s="35">
        <v>118</v>
      </c>
      <c r="I205" s="35">
        <v>41.9</v>
      </c>
      <c r="J205" s="35">
        <v>0</v>
      </c>
      <c r="K205" s="35">
        <v>115</v>
      </c>
      <c r="L205" s="35">
        <v>285.9</v>
      </c>
      <c r="M205" s="35">
        <v>297.3</v>
      </c>
      <c r="N205" s="31"/>
      <c r="O205" s="31"/>
    </row>
    <row r="206" spans="1:15" ht="19.5" customHeight="1">
      <c r="A206" s="56" t="s">
        <v>25</v>
      </c>
      <c r="B206" s="59" t="s">
        <v>69</v>
      </c>
      <c r="C206" s="59" t="s">
        <v>92</v>
      </c>
      <c r="D206" s="59" t="s">
        <v>219</v>
      </c>
      <c r="E206" s="59" t="s">
        <v>80</v>
      </c>
      <c r="F206" s="59" t="s">
        <v>221</v>
      </c>
      <c r="G206" s="35">
        <f>H206+I206+J206+K206</f>
        <v>24.4</v>
      </c>
      <c r="H206" s="35">
        <v>8.2</v>
      </c>
      <c r="I206" s="35">
        <v>4</v>
      </c>
      <c r="J206" s="35">
        <v>4</v>
      </c>
      <c r="K206" s="35">
        <v>8.2</v>
      </c>
      <c r="L206" s="35">
        <v>25.1</v>
      </c>
      <c r="M206" s="35">
        <v>25.8</v>
      </c>
      <c r="N206" s="31"/>
      <c r="O206" s="31"/>
    </row>
    <row r="207" spans="1:15" ht="19.5" customHeight="1">
      <c r="A207" s="56" t="s">
        <v>26</v>
      </c>
      <c r="B207" s="59" t="s">
        <v>69</v>
      </c>
      <c r="C207" s="59" t="s">
        <v>92</v>
      </c>
      <c r="D207" s="59" t="s">
        <v>219</v>
      </c>
      <c r="E207" s="59" t="s">
        <v>80</v>
      </c>
      <c r="F207" s="59" t="s">
        <v>222</v>
      </c>
      <c r="G207" s="35">
        <f>H207+I207+J207+K207</f>
        <v>6</v>
      </c>
      <c r="H207" s="35">
        <v>1.5</v>
      </c>
      <c r="I207" s="35">
        <v>1.5</v>
      </c>
      <c r="J207" s="35">
        <v>1.5</v>
      </c>
      <c r="K207" s="35">
        <v>1.5</v>
      </c>
      <c r="L207" s="35">
        <v>6.2</v>
      </c>
      <c r="M207" s="35">
        <v>6.5</v>
      </c>
      <c r="N207" s="31"/>
      <c r="O207" s="31"/>
    </row>
    <row r="208" spans="1:15" ht="19.5" customHeight="1" hidden="1">
      <c r="A208" s="40" t="s">
        <v>250</v>
      </c>
      <c r="B208" s="59" t="s">
        <v>69</v>
      </c>
      <c r="C208" s="59" t="s">
        <v>92</v>
      </c>
      <c r="D208" s="59" t="s">
        <v>219</v>
      </c>
      <c r="E208" s="59" t="s">
        <v>80</v>
      </c>
      <c r="F208" s="59" t="s">
        <v>81</v>
      </c>
      <c r="G208" s="35">
        <f t="shared" si="84"/>
        <v>0</v>
      </c>
      <c r="H208" s="35"/>
      <c r="I208" s="35"/>
      <c r="J208" s="35"/>
      <c r="K208" s="35"/>
      <c r="L208" s="35"/>
      <c r="M208" s="35"/>
      <c r="N208" s="31"/>
      <c r="O208" s="31"/>
    </row>
    <row r="209" spans="1:15" ht="19.5" customHeight="1">
      <c r="A209" s="56" t="s">
        <v>247</v>
      </c>
      <c r="B209" s="59" t="s">
        <v>69</v>
      </c>
      <c r="C209" s="59" t="s">
        <v>92</v>
      </c>
      <c r="D209" s="59" t="s">
        <v>219</v>
      </c>
      <c r="E209" s="59" t="s">
        <v>80</v>
      </c>
      <c r="F209" s="59" t="s">
        <v>82</v>
      </c>
      <c r="G209" s="35">
        <f t="shared" si="84"/>
        <v>1448</v>
      </c>
      <c r="H209" s="35">
        <v>362</v>
      </c>
      <c r="I209" s="35">
        <v>362</v>
      </c>
      <c r="J209" s="35">
        <v>362</v>
      </c>
      <c r="K209" s="35">
        <v>362</v>
      </c>
      <c r="L209" s="35">
        <v>1500.1</v>
      </c>
      <c r="M209" s="35">
        <v>1500.1</v>
      </c>
      <c r="N209" s="31"/>
      <c r="O209" s="31"/>
    </row>
    <row r="210" spans="1:15" ht="19.5" customHeight="1">
      <c r="A210" s="56" t="s">
        <v>215</v>
      </c>
      <c r="B210" s="59" t="s">
        <v>69</v>
      </c>
      <c r="C210" s="59" t="s">
        <v>92</v>
      </c>
      <c r="D210" s="59" t="s">
        <v>219</v>
      </c>
      <c r="E210" s="59" t="s">
        <v>80</v>
      </c>
      <c r="F210" s="59" t="s">
        <v>106</v>
      </c>
      <c r="G210" s="35">
        <f t="shared" si="84"/>
        <v>21.4</v>
      </c>
      <c r="H210" s="35">
        <v>5.3</v>
      </c>
      <c r="I210" s="35">
        <v>5.3</v>
      </c>
      <c r="J210" s="35">
        <v>5.4</v>
      </c>
      <c r="K210" s="35">
        <v>5.4</v>
      </c>
      <c r="L210" s="35">
        <v>21.4</v>
      </c>
      <c r="M210" s="35">
        <v>21.4</v>
      </c>
      <c r="N210" s="31"/>
      <c r="O210" s="31"/>
    </row>
    <row r="211" spans="1:15" ht="19.5" customHeight="1" hidden="1">
      <c r="A211" s="56" t="s">
        <v>30</v>
      </c>
      <c r="B211" s="59" t="s">
        <v>69</v>
      </c>
      <c r="C211" s="59" t="s">
        <v>92</v>
      </c>
      <c r="D211" s="59" t="s">
        <v>219</v>
      </c>
      <c r="E211" s="59" t="s">
        <v>80</v>
      </c>
      <c r="F211" s="59" t="s">
        <v>107</v>
      </c>
      <c r="G211" s="35">
        <f aca="true" t="shared" si="97" ref="G211:M211">G212+G213+G214</f>
        <v>0</v>
      </c>
      <c r="H211" s="35">
        <f t="shared" si="97"/>
        <v>0</v>
      </c>
      <c r="I211" s="35">
        <f t="shared" si="97"/>
        <v>0</v>
      </c>
      <c r="J211" s="35">
        <f t="shared" si="97"/>
        <v>0</v>
      </c>
      <c r="K211" s="35">
        <f t="shared" si="97"/>
        <v>0</v>
      </c>
      <c r="L211" s="35">
        <f t="shared" si="97"/>
        <v>0</v>
      </c>
      <c r="M211" s="35">
        <f t="shared" si="97"/>
        <v>0</v>
      </c>
      <c r="N211" s="31"/>
      <c r="O211" s="31"/>
    </row>
    <row r="212" spans="1:15" ht="19.5" customHeight="1" hidden="1">
      <c r="A212" s="56" t="s">
        <v>223</v>
      </c>
      <c r="B212" s="59" t="s">
        <v>69</v>
      </c>
      <c r="C212" s="59" t="s">
        <v>92</v>
      </c>
      <c r="D212" s="59" t="s">
        <v>219</v>
      </c>
      <c r="E212" s="59" t="s">
        <v>80</v>
      </c>
      <c r="F212" s="59" t="s">
        <v>108</v>
      </c>
      <c r="G212" s="35">
        <f aca="true" t="shared" si="98" ref="G212:G217">H212+I212+J212+K212</f>
        <v>0</v>
      </c>
      <c r="H212" s="35"/>
      <c r="I212" s="35"/>
      <c r="J212" s="35"/>
      <c r="K212" s="35">
        <f>50-50</f>
        <v>0</v>
      </c>
      <c r="L212" s="35"/>
      <c r="M212" s="35"/>
      <c r="N212" s="31"/>
      <c r="O212" s="31"/>
    </row>
    <row r="213" spans="1:15" ht="19.5" customHeight="1" hidden="1">
      <c r="A213" s="56" t="s">
        <v>224</v>
      </c>
      <c r="B213" s="59" t="s">
        <v>69</v>
      </c>
      <c r="C213" s="59" t="s">
        <v>92</v>
      </c>
      <c r="D213" s="59" t="s">
        <v>219</v>
      </c>
      <c r="E213" s="59" t="s">
        <v>80</v>
      </c>
      <c r="F213" s="59" t="s">
        <v>225</v>
      </c>
      <c r="G213" s="35">
        <f t="shared" si="98"/>
        <v>0</v>
      </c>
      <c r="H213" s="35"/>
      <c r="I213" s="35"/>
      <c r="J213" s="35"/>
      <c r="K213" s="35"/>
      <c r="L213" s="35"/>
      <c r="M213" s="35"/>
      <c r="N213" s="31"/>
      <c r="O213" s="31"/>
    </row>
    <row r="214" spans="1:15" ht="19.5" customHeight="1" hidden="1">
      <c r="A214" s="56" t="s">
        <v>34</v>
      </c>
      <c r="B214" s="59" t="s">
        <v>69</v>
      </c>
      <c r="C214" s="59" t="s">
        <v>92</v>
      </c>
      <c r="D214" s="59" t="s">
        <v>219</v>
      </c>
      <c r="E214" s="59" t="s">
        <v>80</v>
      </c>
      <c r="F214" s="59" t="s">
        <v>226</v>
      </c>
      <c r="G214" s="35">
        <f t="shared" si="98"/>
        <v>0</v>
      </c>
      <c r="H214" s="35"/>
      <c r="I214" s="35"/>
      <c r="J214" s="35"/>
      <c r="K214" s="35"/>
      <c r="L214" s="35"/>
      <c r="M214" s="35"/>
      <c r="N214" s="31"/>
      <c r="O214" s="31"/>
    </row>
    <row r="215" spans="1:38" ht="19.5" customHeight="1" hidden="1">
      <c r="A215" s="69" t="s">
        <v>292</v>
      </c>
      <c r="B215" s="59" t="s">
        <v>69</v>
      </c>
      <c r="C215" s="59" t="s">
        <v>92</v>
      </c>
      <c r="D215" s="59" t="s">
        <v>232</v>
      </c>
      <c r="E215" s="59" t="s">
        <v>120</v>
      </c>
      <c r="F215" s="59"/>
      <c r="G215" s="35">
        <f t="shared" si="98"/>
        <v>0</v>
      </c>
      <c r="H215" s="35">
        <f aca="true" t="shared" si="99" ref="H215:M215">H216</f>
        <v>0</v>
      </c>
      <c r="I215" s="35">
        <f t="shared" si="99"/>
        <v>0</v>
      </c>
      <c r="J215" s="35">
        <f t="shared" si="99"/>
        <v>0</v>
      </c>
      <c r="K215" s="35">
        <f t="shared" si="99"/>
        <v>0</v>
      </c>
      <c r="L215" s="35">
        <f t="shared" si="99"/>
        <v>0</v>
      </c>
      <c r="M215" s="35">
        <f t="shared" si="99"/>
        <v>0</v>
      </c>
      <c r="N215" s="47">
        <f aca="true" t="shared" si="100" ref="N215:AL215">N216+N217</f>
        <v>0</v>
      </c>
      <c r="O215" s="47">
        <f t="shared" si="100"/>
        <v>0</v>
      </c>
      <c r="P215" s="47">
        <f t="shared" si="100"/>
        <v>0</v>
      </c>
      <c r="Q215" s="47">
        <f t="shared" si="100"/>
        <v>0</v>
      </c>
      <c r="R215" s="47">
        <f t="shared" si="100"/>
        <v>0</v>
      </c>
      <c r="S215" s="47">
        <f t="shared" si="100"/>
        <v>0</v>
      </c>
      <c r="T215" s="47">
        <f t="shared" si="100"/>
        <v>0</v>
      </c>
      <c r="U215" s="47">
        <f t="shared" si="100"/>
        <v>0</v>
      </c>
      <c r="V215" s="47">
        <f t="shared" si="100"/>
        <v>0</v>
      </c>
      <c r="W215" s="47">
        <f t="shared" si="100"/>
        <v>0</v>
      </c>
      <c r="X215" s="47">
        <f t="shared" si="100"/>
        <v>0</v>
      </c>
      <c r="Y215" s="47">
        <f t="shared" si="100"/>
        <v>0</v>
      </c>
      <c r="Z215" s="47">
        <f t="shared" si="100"/>
        <v>0</v>
      </c>
      <c r="AA215" s="47">
        <f t="shared" si="100"/>
        <v>0</v>
      </c>
      <c r="AB215" s="47">
        <f t="shared" si="100"/>
        <v>0</v>
      </c>
      <c r="AC215" s="47">
        <f t="shared" si="100"/>
        <v>0</v>
      </c>
      <c r="AD215" s="47">
        <f t="shared" si="100"/>
        <v>0</v>
      </c>
      <c r="AE215" s="47">
        <f t="shared" si="100"/>
        <v>0</v>
      </c>
      <c r="AF215" s="47">
        <f t="shared" si="100"/>
        <v>0</v>
      </c>
      <c r="AG215" s="47">
        <f t="shared" si="100"/>
        <v>0</v>
      </c>
      <c r="AH215" s="47">
        <f t="shared" si="100"/>
        <v>0</v>
      </c>
      <c r="AI215" s="47">
        <f t="shared" si="100"/>
        <v>0</v>
      </c>
      <c r="AJ215" s="47">
        <f t="shared" si="100"/>
        <v>0</v>
      </c>
      <c r="AK215" s="47">
        <f t="shared" si="100"/>
        <v>0</v>
      </c>
      <c r="AL215" s="47">
        <f t="shared" si="100"/>
        <v>0</v>
      </c>
    </row>
    <row r="216" spans="1:15" ht="19.5" customHeight="1" hidden="1">
      <c r="A216" s="56" t="s">
        <v>31</v>
      </c>
      <c r="B216" s="59" t="s">
        <v>69</v>
      </c>
      <c r="C216" s="59" t="s">
        <v>92</v>
      </c>
      <c r="D216" s="59" t="s">
        <v>232</v>
      </c>
      <c r="E216" s="59" t="s">
        <v>96</v>
      </c>
      <c r="F216" s="59" t="s">
        <v>108</v>
      </c>
      <c r="G216" s="35">
        <f t="shared" si="98"/>
        <v>0</v>
      </c>
      <c r="H216" s="35">
        <f>12.7-12.7</f>
        <v>0</v>
      </c>
      <c r="I216" s="35"/>
      <c r="J216" s="35">
        <f>49.9-49.9</f>
        <v>0</v>
      </c>
      <c r="K216" s="35"/>
      <c r="L216" s="35">
        <v>0</v>
      </c>
      <c r="M216" s="35">
        <v>0</v>
      </c>
      <c r="N216" s="31"/>
      <c r="O216" s="31"/>
    </row>
    <row r="217" spans="1:15" ht="33" customHeight="1">
      <c r="A217" s="22" t="s">
        <v>387</v>
      </c>
      <c r="B217" s="60" t="s">
        <v>69</v>
      </c>
      <c r="C217" s="60" t="s">
        <v>92</v>
      </c>
      <c r="D217" s="60" t="s">
        <v>293</v>
      </c>
      <c r="E217" s="60" t="s">
        <v>58</v>
      </c>
      <c r="F217" s="60"/>
      <c r="G217" s="61">
        <f t="shared" si="98"/>
        <v>3595.1</v>
      </c>
      <c r="H217" s="61">
        <f aca="true" t="shared" si="101" ref="H217:M217">H218+H220+H222</f>
        <v>0</v>
      </c>
      <c r="I217" s="61">
        <f t="shared" si="101"/>
        <v>0</v>
      </c>
      <c r="J217" s="61">
        <f t="shared" si="101"/>
        <v>3595.1</v>
      </c>
      <c r="K217" s="61">
        <f t="shared" si="101"/>
        <v>0</v>
      </c>
      <c r="L217" s="61">
        <f t="shared" si="101"/>
        <v>5519.3</v>
      </c>
      <c r="M217" s="61">
        <f t="shared" si="101"/>
        <v>5533.2</v>
      </c>
      <c r="N217" s="31"/>
      <c r="O217" s="31"/>
    </row>
    <row r="218" spans="1:15" ht="49.5" customHeight="1">
      <c r="A218" s="50" t="s">
        <v>335</v>
      </c>
      <c r="B218" s="58" t="s">
        <v>69</v>
      </c>
      <c r="C218" s="59" t="s">
        <v>92</v>
      </c>
      <c r="D218" s="59" t="s">
        <v>193</v>
      </c>
      <c r="E218" s="59" t="s">
        <v>85</v>
      </c>
      <c r="F218" s="59" t="s">
        <v>43</v>
      </c>
      <c r="G218" s="35">
        <f aca="true" t="shared" si="102" ref="G218:M222">G219</f>
        <v>75.3</v>
      </c>
      <c r="H218" s="35">
        <f t="shared" si="102"/>
        <v>0</v>
      </c>
      <c r="I218" s="35">
        <f t="shared" si="102"/>
        <v>0</v>
      </c>
      <c r="J218" s="35">
        <f t="shared" si="102"/>
        <v>75.3</v>
      </c>
      <c r="K218" s="35">
        <f t="shared" si="102"/>
        <v>0</v>
      </c>
      <c r="L218" s="35">
        <f t="shared" si="102"/>
        <v>115.6</v>
      </c>
      <c r="M218" s="35">
        <f t="shared" si="102"/>
        <v>115.9</v>
      </c>
      <c r="N218" s="31"/>
      <c r="O218" s="31"/>
    </row>
    <row r="219" spans="1:15" ht="16.5" customHeight="1">
      <c r="A219" s="72" t="s">
        <v>247</v>
      </c>
      <c r="B219" s="59" t="s">
        <v>69</v>
      </c>
      <c r="C219" s="59" t="s">
        <v>92</v>
      </c>
      <c r="D219" s="59" t="s">
        <v>193</v>
      </c>
      <c r="E219" s="59" t="s">
        <v>85</v>
      </c>
      <c r="F219" s="59" t="s">
        <v>48</v>
      </c>
      <c r="G219" s="35">
        <f>H219+I219+J219+K219</f>
        <v>75.3</v>
      </c>
      <c r="H219" s="35">
        <v>0</v>
      </c>
      <c r="I219" s="35">
        <v>0</v>
      </c>
      <c r="J219" s="35">
        <v>75.3</v>
      </c>
      <c r="K219" s="35">
        <v>0</v>
      </c>
      <c r="L219" s="35">
        <v>115.6</v>
      </c>
      <c r="M219" s="35">
        <v>115.9</v>
      </c>
      <c r="N219" s="31"/>
      <c r="O219" s="31"/>
    </row>
    <row r="220" spans="1:15" ht="42" customHeight="1">
      <c r="A220" s="50" t="s">
        <v>336</v>
      </c>
      <c r="B220" s="58" t="s">
        <v>69</v>
      </c>
      <c r="C220" s="59" t="s">
        <v>92</v>
      </c>
      <c r="D220" s="59" t="s">
        <v>294</v>
      </c>
      <c r="E220" s="59"/>
      <c r="F220" s="59"/>
      <c r="G220" s="35">
        <f t="shared" si="102"/>
        <v>668.8</v>
      </c>
      <c r="H220" s="35">
        <f t="shared" si="102"/>
        <v>0</v>
      </c>
      <c r="I220" s="35">
        <f t="shared" si="102"/>
        <v>0</v>
      </c>
      <c r="J220" s="35">
        <f t="shared" si="102"/>
        <v>668.8</v>
      </c>
      <c r="K220" s="35">
        <f t="shared" si="102"/>
        <v>0</v>
      </c>
      <c r="L220" s="35">
        <f t="shared" si="102"/>
        <v>1026.7</v>
      </c>
      <c r="M220" s="35">
        <f t="shared" si="102"/>
        <v>1029.3</v>
      </c>
      <c r="N220" s="31"/>
      <c r="O220" s="31"/>
    </row>
    <row r="221" spans="1:15" ht="18.75" customHeight="1">
      <c r="A221" s="40" t="s">
        <v>250</v>
      </c>
      <c r="B221" s="58" t="s">
        <v>69</v>
      </c>
      <c r="C221" s="59" t="s">
        <v>92</v>
      </c>
      <c r="D221" s="59" t="s">
        <v>294</v>
      </c>
      <c r="E221" s="59" t="s">
        <v>85</v>
      </c>
      <c r="F221" s="59" t="s">
        <v>47</v>
      </c>
      <c r="G221" s="35">
        <f>H221+I221+J221+K221</f>
        <v>668.8</v>
      </c>
      <c r="H221" s="35">
        <v>0</v>
      </c>
      <c r="I221" s="35">
        <v>0</v>
      </c>
      <c r="J221" s="35">
        <v>668.8</v>
      </c>
      <c r="K221" s="35">
        <v>0</v>
      </c>
      <c r="L221" s="35">
        <v>1026.7</v>
      </c>
      <c r="M221" s="35">
        <v>1029.3</v>
      </c>
      <c r="N221" s="31"/>
      <c r="O221" s="31"/>
    </row>
    <row r="222" spans="1:15" ht="51" customHeight="1">
      <c r="A222" s="57" t="s">
        <v>337</v>
      </c>
      <c r="B222" s="58" t="s">
        <v>69</v>
      </c>
      <c r="C222" s="59" t="s">
        <v>92</v>
      </c>
      <c r="D222" s="59" t="s">
        <v>338</v>
      </c>
      <c r="E222" s="59"/>
      <c r="F222" s="59"/>
      <c r="G222" s="35">
        <f t="shared" si="102"/>
        <v>2851</v>
      </c>
      <c r="H222" s="35">
        <f t="shared" si="102"/>
        <v>0</v>
      </c>
      <c r="I222" s="35">
        <f t="shared" si="102"/>
        <v>0</v>
      </c>
      <c r="J222" s="35">
        <f t="shared" si="102"/>
        <v>2851</v>
      </c>
      <c r="K222" s="35">
        <f t="shared" si="102"/>
        <v>0</v>
      </c>
      <c r="L222" s="35">
        <f t="shared" si="102"/>
        <v>4377</v>
      </c>
      <c r="M222" s="35">
        <f t="shared" si="102"/>
        <v>4388</v>
      </c>
      <c r="N222" s="31"/>
      <c r="O222" s="31"/>
    </row>
    <row r="223" spans="1:15" ht="21.75" customHeight="1">
      <c r="A223" s="40" t="s">
        <v>250</v>
      </c>
      <c r="B223" s="58" t="s">
        <v>69</v>
      </c>
      <c r="C223" s="59" t="s">
        <v>92</v>
      </c>
      <c r="D223" s="59" t="s">
        <v>338</v>
      </c>
      <c r="E223" s="59" t="s">
        <v>85</v>
      </c>
      <c r="F223" s="59" t="s">
        <v>47</v>
      </c>
      <c r="G223" s="35">
        <f>H223+I223+J223+K223</f>
        <v>2851</v>
      </c>
      <c r="H223" s="35">
        <v>0</v>
      </c>
      <c r="I223" s="35">
        <v>0</v>
      </c>
      <c r="J223" s="35">
        <v>2851</v>
      </c>
      <c r="K223" s="35">
        <v>0</v>
      </c>
      <c r="L223" s="35">
        <v>4377</v>
      </c>
      <c r="M223" s="35">
        <v>4388</v>
      </c>
      <c r="N223" s="31"/>
      <c r="O223" s="31"/>
    </row>
    <row r="224" spans="1:15" ht="22.5" customHeight="1">
      <c r="A224" s="41" t="s">
        <v>388</v>
      </c>
      <c r="B224" s="64" t="s">
        <v>69</v>
      </c>
      <c r="C224" s="60" t="s">
        <v>189</v>
      </c>
      <c r="D224" s="60" t="s">
        <v>139</v>
      </c>
      <c r="E224" s="60" t="s">
        <v>58</v>
      </c>
      <c r="F224" s="60"/>
      <c r="G224" s="61">
        <f>H224+I224+J224+K224</f>
        <v>202</v>
      </c>
      <c r="H224" s="61">
        <f aca="true" t="shared" si="103" ref="H224:M224">H225+H228</f>
        <v>50.5</v>
      </c>
      <c r="I224" s="61">
        <f t="shared" si="103"/>
        <v>50.5</v>
      </c>
      <c r="J224" s="61">
        <f t="shared" si="103"/>
        <v>50.5</v>
      </c>
      <c r="K224" s="61">
        <f t="shared" si="103"/>
        <v>50.5</v>
      </c>
      <c r="L224" s="61">
        <f t="shared" si="103"/>
        <v>50</v>
      </c>
      <c r="M224" s="61">
        <f t="shared" si="103"/>
        <v>50</v>
      </c>
      <c r="N224" s="31"/>
      <c r="O224" s="31"/>
    </row>
    <row r="225" spans="1:15" ht="51" customHeight="1">
      <c r="A225" s="89" t="s">
        <v>295</v>
      </c>
      <c r="B225" s="60" t="s">
        <v>69</v>
      </c>
      <c r="C225" s="60" t="s">
        <v>189</v>
      </c>
      <c r="D225" s="60" t="s">
        <v>256</v>
      </c>
      <c r="E225" s="60" t="s">
        <v>58</v>
      </c>
      <c r="F225" s="59"/>
      <c r="G225" s="61">
        <f aca="true" t="shared" si="104" ref="G225:G259">H225+I225+J225+K225</f>
        <v>50</v>
      </c>
      <c r="H225" s="61">
        <f aca="true" t="shared" si="105" ref="H225:M226">H226</f>
        <v>12.5</v>
      </c>
      <c r="I225" s="61">
        <f t="shared" si="105"/>
        <v>12.5</v>
      </c>
      <c r="J225" s="61">
        <f t="shared" si="105"/>
        <v>12.5</v>
      </c>
      <c r="K225" s="61">
        <f t="shared" si="105"/>
        <v>12.5</v>
      </c>
      <c r="L225" s="61">
        <f t="shared" si="105"/>
        <v>50</v>
      </c>
      <c r="M225" s="61">
        <f t="shared" si="105"/>
        <v>50</v>
      </c>
      <c r="N225" s="31"/>
      <c r="O225" s="31"/>
    </row>
    <row r="226" spans="1:15" ht="28.5" customHeight="1">
      <c r="A226" s="90" t="s">
        <v>134</v>
      </c>
      <c r="B226" s="59" t="s">
        <v>69</v>
      </c>
      <c r="C226" s="59" t="s">
        <v>189</v>
      </c>
      <c r="D226" s="59" t="s">
        <v>133</v>
      </c>
      <c r="E226" s="59" t="s">
        <v>86</v>
      </c>
      <c r="F226" s="59"/>
      <c r="G226" s="35">
        <f t="shared" si="104"/>
        <v>50</v>
      </c>
      <c r="H226" s="35">
        <f t="shared" si="105"/>
        <v>12.5</v>
      </c>
      <c r="I226" s="35">
        <f t="shared" si="105"/>
        <v>12.5</v>
      </c>
      <c r="J226" s="35">
        <f t="shared" si="105"/>
        <v>12.5</v>
      </c>
      <c r="K226" s="35">
        <f t="shared" si="105"/>
        <v>12.5</v>
      </c>
      <c r="L226" s="35">
        <f t="shared" si="105"/>
        <v>50</v>
      </c>
      <c r="M226" s="35">
        <f t="shared" si="105"/>
        <v>50</v>
      </c>
      <c r="N226" s="31"/>
      <c r="O226" s="31"/>
    </row>
    <row r="227" spans="1:15" ht="23.25" customHeight="1">
      <c r="A227" s="56" t="s">
        <v>247</v>
      </c>
      <c r="B227" s="59" t="s">
        <v>69</v>
      </c>
      <c r="C227" s="59" t="s">
        <v>189</v>
      </c>
      <c r="D227" s="59" t="s">
        <v>133</v>
      </c>
      <c r="E227" s="59" t="s">
        <v>85</v>
      </c>
      <c r="F227" s="59" t="s">
        <v>48</v>
      </c>
      <c r="G227" s="35">
        <f t="shared" si="104"/>
        <v>50</v>
      </c>
      <c r="H227" s="35">
        <v>12.5</v>
      </c>
      <c r="I227" s="35">
        <v>12.5</v>
      </c>
      <c r="J227" s="35">
        <v>12.5</v>
      </c>
      <c r="K227" s="35">
        <v>12.5</v>
      </c>
      <c r="L227" s="35">
        <v>50</v>
      </c>
      <c r="M227" s="35">
        <v>50</v>
      </c>
      <c r="N227" s="31"/>
      <c r="O227" s="31"/>
    </row>
    <row r="228" spans="1:15" ht="28.5" customHeight="1">
      <c r="A228" s="62" t="s">
        <v>339</v>
      </c>
      <c r="B228" s="60" t="s">
        <v>69</v>
      </c>
      <c r="C228" s="60" t="s">
        <v>189</v>
      </c>
      <c r="D228" s="60" t="s">
        <v>340</v>
      </c>
      <c r="E228" s="60" t="s">
        <v>58</v>
      </c>
      <c r="F228" s="59"/>
      <c r="G228" s="61">
        <f>H228+I228+J228+K228</f>
        <v>152</v>
      </c>
      <c r="H228" s="61">
        <f aca="true" t="shared" si="106" ref="H228:M229">H229</f>
        <v>38</v>
      </c>
      <c r="I228" s="61">
        <f t="shared" si="106"/>
        <v>38</v>
      </c>
      <c r="J228" s="61">
        <f t="shared" si="106"/>
        <v>38</v>
      </c>
      <c r="K228" s="61">
        <f t="shared" si="106"/>
        <v>38</v>
      </c>
      <c r="L228" s="61">
        <f t="shared" si="106"/>
        <v>0</v>
      </c>
      <c r="M228" s="61">
        <f t="shared" si="106"/>
        <v>0</v>
      </c>
      <c r="N228" s="31"/>
      <c r="O228" s="31"/>
    </row>
    <row r="229" spans="1:15" ht="39" customHeight="1">
      <c r="A229" s="57" t="s">
        <v>341</v>
      </c>
      <c r="B229" s="59" t="s">
        <v>69</v>
      </c>
      <c r="C229" s="59" t="s">
        <v>189</v>
      </c>
      <c r="D229" s="59" t="s">
        <v>342</v>
      </c>
      <c r="E229" s="59" t="s">
        <v>86</v>
      </c>
      <c r="F229" s="59"/>
      <c r="G229" s="35">
        <f>H229+I229+J229+K229</f>
        <v>152</v>
      </c>
      <c r="H229" s="35">
        <f t="shared" si="106"/>
        <v>38</v>
      </c>
      <c r="I229" s="35">
        <f t="shared" si="106"/>
        <v>38</v>
      </c>
      <c r="J229" s="35">
        <f t="shared" si="106"/>
        <v>38</v>
      </c>
      <c r="K229" s="35">
        <f t="shared" si="106"/>
        <v>38</v>
      </c>
      <c r="L229" s="35">
        <f t="shared" si="106"/>
        <v>0</v>
      </c>
      <c r="M229" s="35">
        <f t="shared" si="106"/>
        <v>0</v>
      </c>
      <c r="N229" s="31"/>
      <c r="O229" s="31"/>
    </row>
    <row r="230" spans="1:15" ht="18.75" customHeight="1">
      <c r="A230" s="56" t="s">
        <v>247</v>
      </c>
      <c r="B230" s="59" t="s">
        <v>69</v>
      </c>
      <c r="C230" s="59" t="s">
        <v>189</v>
      </c>
      <c r="D230" s="59" t="s">
        <v>342</v>
      </c>
      <c r="E230" s="59" t="s">
        <v>85</v>
      </c>
      <c r="F230" s="59" t="s">
        <v>48</v>
      </c>
      <c r="G230" s="35">
        <f>H230+I230+J230+K230</f>
        <v>152</v>
      </c>
      <c r="H230" s="35">
        <v>38</v>
      </c>
      <c r="I230" s="35">
        <v>38</v>
      </c>
      <c r="J230" s="35">
        <v>38</v>
      </c>
      <c r="K230" s="35">
        <v>38</v>
      </c>
      <c r="L230" s="35">
        <v>0</v>
      </c>
      <c r="M230" s="35">
        <v>0</v>
      </c>
      <c r="N230" s="31"/>
      <c r="O230" s="31"/>
    </row>
    <row r="231" spans="1:15" ht="22.5" customHeight="1">
      <c r="A231" s="65" t="s">
        <v>71</v>
      </c>
      <c r="B231" s="60" t="s">
        <v>69</v>
      </c>
      <c r="C231" s="60" t="s">
        <v>57</v>
      </c>
      <c r="D231" s="60" t="s">
        <v>139</v>
      </c>
      <c r="E231" s="60" t="s">
        <v>58</v>
      </c>
      <c r="F231" s="60"/>
      <c r="G231" s="61">
        <f t="shared" si="104"/>
        <v>98366.8</v>
      </c>
      <c r="H231" s="61">
        <f aca="true" t="shared" si="107" ref="H231:M231">H232+H234+H236+H248+H254</f>
        <v>11163.8</v>
      </c>
      <c r="I231" s="61">
        <f t="shared" si="107"/>
        <v>11164.099999999999</v>
      </c>
      <c r="J231" s="61">
        <f t="shared" si="107"/>
        <v>64874.6</v>
      </c>
      <c r="K231" s="61">
        <f t="shared" si="107"/>
        <v>11164.3</v>
      </c>
      <c r="L231" s="61">
        <f t="shared" si="107"/>
        <v>61822.49999999999</v>
      </c>
      <c r="M231" s="61">
        <f t="shared" si="107"/>
        <v>21323.899999999998</v>
      </c>
      <c r="N231" s="31"/>
      <c r="O231" s="31"/>
    </row>
    <row r="232" spans="1:15" ht="20.25" customHeight="1">
      <c r="A232" s="56" t="s">
        <v>15</v>
      </c>
      <c r="B232" s="60"/>
      <c r="C232" s="60"/>
      <c r="D232" s="60"/>
      <c r="E232" s="60"/>
      <c r="F232" s="59" t="s">
        <v>38</v>
      </c>
      <c r="G232" s="35">
        <f t="shared" si="104"/>
        <v>5315.3</v>
      </c>
      <c r="H232" s="35">
        <f aca="true" t="shared" si="108" ref="H232:M232">H233+H235</f>
        <v>1328.7</v>
      </c>
      <c r="I232" s="35">
        <f t="shared" si="108"/>
        <v>1328.8</v>
      </c>
      <c r="J232" s="35">
        <f t="shared" si="108"/>
        <v>1328.8</v>
      </c>
      <c r="K232" s="35">
        <f t="shared" si="108"/>
        <v>1329</v>
      </c>
      <c r="L232" s="35">
        <f t="shared" si="108"/>
        <v>5315.3</v>
      </c>
      <c r="M232" s="35">
        <f t="shared" si="108"/>
        <v>5315.3</v>
      </c>
      <c r="N232" s="31"/>
      <c r="O232" s="31"/>
    </row>
    <row r="233" spans="1:15" ht="21" customHeight="1">
      <c r="A233" s="67" t="s">
        <v>16</v>
      </c>
      <c r="B233" s="60"/>
      <c r="C233" s="60"/>
      <c r="D233" s="60"/>
      <c r="E233" s="60"/>
      <c r="F233" s="59" t="s">
        <v>39</v>
      </c>
      <c r="G233" s="35">
        <f t="shared" si="104"/>
        <v>4082.3999999999996</v>
      </c>
      <c r="H233" s="35">
        <f aca="true" t="shared" si="109" ref="H233:M233">H310+H333</f>
        <v>1020.5</v>
      </c>
      <c r="I233" s="35">
        <f t="shared" si="109"/>
        <v>1020.5999999999999</v>
      </c>
      <c r="J233" s="35">
        <f t="shared" si="109"/>
        <v>1020.5999999999999</v>
      </c>
      <c r="K233" s="35">
        <f t="shared" si="109"/>
        <v>1020.7</v>
      </c>
      <c r="L233" s="35">
        <f t="shared" si="109"/>
        <v>4082.4</v>
      </c>
      <c r="M233" s="35">
        <f t="shared" si="109"/>
        <v>4082.4</v>
      </c>
      <c r="N233" s="31"/>
      <c r="O233" s="31"/>
    </row>
    <row r="234" spans="1:15" ht="20.25" customHeight="1">
      <c r="A234" s="67" t="s">
        <v>17</v>
      </c>
      <c r="B234" s="60"/>
      <c r="C234" s="60"/>
      <c r="D234" s="60"/>
      <c r="E234" s="60"/>
      <c r="F234" s="59" t="s">
        <v>40</v>
      </c>
      <c r="G234" s="35">
        <f t="shared" si="104"/>
        <v>0</v>
      </c>
      <c r="H234" s="35">
        <f aca="true" t="shared" si="110" ref="H234:M234">H334</f>
        <v>0</v>
      </c>
      <c r="I234" s="35">
        <f t="shared" si="110"/>
        <v>0</v>
      </c>
      <c r="J234" s="35">
        <f t="shared" si="110"/>
        <v>0</v>
      </c>
      <c r="K234" s="35">
        <f t="shared" si="110"/>
        <v>0</v>
      </c>
      <c r="L234" s="35">
        <f t="shared" si="110"/>
        <v>0</v>
      </c>
      <c r="M234" s="35">
        <f t="shared" si="110"/>
        <v>0</v>
      </c>
      <c r="N234" s="31"/>
      <c r="O234" s="31"/>
    </row>
    <row r="235" spans="1:15" ht="21.75" customHeight="1">
      <c r="A235" s="67" t="s">
        <v>18</v>
      </c>
      <c r="B235" s="60"/>
      <c r="C235" s="60"/>
      <c r="D235" s="60"/>
      <c r="E235" s="60"/>
      <c r="F235" s="59" t="s">
        <v>41</v>
      </c>
      <c r="G235" s="35">
        <f t="shared" si="104"/>
        <v>1232.8999999999999</v>
      </c>
      <c r="H235" s="35">
        <f aca="true" t="shared" si="111" ref="H235:M235">H311+H335</f>
        <v>308.2</v>
      </c>
      <c r="I235" s="35">
        <f t="shared" si="111"/>
        <v>308.2</v>
      </c>
      <c r="J235" s="35">
        <f t="shared" si="111"/>
        <v>308.2</v>
      </c>
      <c r="K235" s="35">
        <f t="shared" si="111"/>
        <v>308.3</v>
      </c>
      <c r="L235" s="35">
        <f t="shared" si="111"/>
        <v>1232.9</v>
      </c>
      <c r="M235" s="35">
        <f t="shared" si="111"/>
        <v>1232.9</v>
      </c>
      <c r="N235" s="31"/>
      <c r="O235" s="31"/>
    </row>
    <row r="236" spans="1:15" ht="23.25" customHeight="1">
      <c r="A236" s="67" t="s">
        <v>19</v>
      </c>
      <c r="B236" s="60"/>
      <c r="C236" s="60"/>
      <c r="D236" s="60"/>
      <c r="E236" s="60"/>
      <c r="F236" s="59" t="s">
        <v>43</v>
      </c>
      <c r="G236" s="35">
        <f t="shared" si="104"/>
        <v>22802.6</v>
      </c>
      <c r="H236" s="35">
        <f aca="true" t="shared" si="112" ref="H236:M236">H237+H244+H245</f>
        <v>309.9</v>
      </c>
      <c r="I236" s="35">
        <f t="shared" si="112"/>
        <v>309.9</v>
      </c>
      <c r="J236" s="35">
        <f t="shared" si="112"/>
        <v>21872.899999999998</v>
      </c>
      <c r="K236" s="35">
        <f t="shared" si="112"/>
        <v>309.9</v>
      </c>
      <c r="L236" s="35">
        <f t="shared" si="112"/>
        <v>13868.400000000001</v>
      </c>
      <c r="M236" s="35">
        <f t="shared" si="112"/>
        <v>16008.599999999999</v>
      </c>
      <c r="N236" s="31"/>
      <c r="O236" s="31"/>
    </row>
    <row r="237" spans="1:15" ht="14.25" customHeight="1">
      <c r="A237" s="67" t="s">
        <v>22</v>
      </c>
      <c r="B237" s="60"/>
      <c r="C237" s="60"/>
      <c r="D237" s="60"/>
      <c r="E237" s="60"/>
      <c r="F237" s="59" t="s">
        <v>46</v>
      </c>
      <c r="G237" s="35">
        <f t="shared" si="104"/>
        <v>5270.6</v>
      </c>
      <c r="H237" s="35">
        <f aca="true" t="shared" si="113" ref="H237:M237">H239+H240+H241+H242+H243</f>
        <v>0</v>
      </c>
      <c r="I237" s="35">
        <f t="shared" si="113"/>
        <v>0</v>
      </c>
      <c r="J237" s="35">
        <f t="shared" si="113"/>
        <v>5270.6</v>
      </c>
      <c r="K237" s="35">
        <f t="shared" si="113"/>
        <v>0</v>
      </c>
      <c r="L237" s="35">
        <f t="shared" si="113"/>
        <v>5431.4</v>
      </c>
      <c r="M237" s="35">
        <f t="shared" si="113"/>
        <v>5592.2</v>
      </c>
      <c r="N237" s="31"/>
      <c r="O237" s="31"/>
    </row>
    <row r="238" spans="1:15" ht="15" customHeight="1">
      <c r="A238" s="67" t="s">
        <v>23</v>
      </c>
      <c r="B238" s="60"/>
      <c r="C238" s="60"/>
      <c r="D238" s="60"/>
      <c r="E238" s="60"/>
      <c r="F238" s="59"/>
      <c r="G238" s="35"/>
      <c r="H238" s="35"/>
      <c r="I238" s="35"/>
      <c r="J238" s="35"/>
      <c r="K238" s="35"/>
      <c r="L238" s="35"/>
      <c r="M238" s="35"/>
      <c r="N238" s="31"/>
      <c r="O238" s="31"/>
    </row>
    <row r="239" spans="1:15" ht="21" customHeight="1">
      <c r="A239" s="67" t="s">
        <v>317</v>
      </c>
      <c r="B239" s="60"/>
      <c r="C239" s="60"/>
      <c r="D239" s="60"/>
      <c r="E239" s="60"/>
      <c r="F239" s="59" t="s">
        <v>163</v>
      </c>
      <c r="G239" s="35">
        <f t="shared" si="104"/>
        <v>5270.6</v>
      </c>
      <c r="H239" s="35">
        <f aca="true" t="shared" si="114" ref="H239:M239">H327+H326</f>
        <v>0</v>
      </c>
      <c r="I239" s="35">
        <f t="shared" si="114"/>
        <v>0</v>
      </c>
      <c r="J239" s="35">
        <f t="shared" si="114"/>
        <v>5270.6</v>
      </c>
      <c r="K239" s="35">
        <f t="shared" si="114"/>
        <v>0</v>
      </c>
      <c r="L239" s="35">
        <f t="shared" si="114"/>
        <v>5431.4</v>
      </c>
      <c r="M239" s="35">
        <f t="shared" si="114"/>
        <v>5592.2</v>
      </c>
      <c r="N239" s="31"/>
      <c r="O239" s="31"/>
    </row>
    <row r="240" spans="1:15" ht="14.25" customHeight="1" hidden="1">
      <c r="A240" s="67" t="s">
        <v>25</v>
      </c>
      <c r="B240" s="60"/>
      <c r="C240" s="60"/>
      <c r="D240" s="60"/>
      <c r="E240" s="60"/>
      <c r="F240" s="59" t="s">
        <v>163</v>
      </c>
      <c r="G240" s="35">
        <f t="shared" si="104"/>
        <v>0</v>
      </c>
      <c r="H240" s="35"/>
      <c r="I240" s="35"/>
      <c r="J240" s="35"/>
      <c r="K240" s="35"/>
      <c r="L240" s="35"/>
      <c r="M240" s="35"/>
      <c r="N240" s="31"/>
      <c r="O240" s="31"/>
    </row>
    <row r="241" spans="1:15" ht="18" customHeight="1" hidden="1">
      <c r="A241" s="67" t="s">
        <v>26</v>
      </c>
      <c r="B241" s="60"/>
      <c r="C241" s="60"/>
      <c r="D241" s="60"/>
      <c r="E241" s="60"/>
      <c r="F241" s="59" t="s">
        <v>164</v>
      </c>
      <c r="G241" s="35">
        <f t="shared" si="104"/>
        <v>0</v>
      </c>
      <c r="H241" s="35"/>
      <c r="I241" s="35"/>
      <c r="J241" s="35"/>
      <c r="K241" s="35"/>
      <c r="L241" s="35"/>
      <c r="M241" s="35"/>
      <c r="N241" s="31"/>
      <c r="O241" s="31"/>
    </row>
    <row r="242" spans="1:15" ht="15" customHeight="1" hidden="1">
      <c r="A242" s="67" t="s">
        <v>320</v>
      </c>
      <c r="B242" s="60"/>
      <c r="C242" s="60"/>
      <c r="D242" s="60"/>
      <c r="E242" s="60"/>
      <c r="F242" s="59" t="s">
        <v>310</v>
      </c>
      <c r="G242" s="35">
        <f t="shared" si="104"/>
        <v>0</v>
      </c>
      <c r="H242" s="35"/>
      <c r="I242" s="35"/>
      <c r="J242" s="35"/>
      <c r="K242" s="35"/>
      <c r="L242" s="35"/>
      <c r="M242" s="35"/>
      <c r="N242" s="31"/>
      <c r="O242" s="31"/>
    </row>
    <row r="243" spans="1:15" ht="13.5" customHeight="1" hidden="1">
      <c r="A243" s="50" t="s">
        <v>311</v>
      </c>
      <c r="B243" s="60"/>
      <c r="C243" s="60"/>
      <c r="D243" s="60"/>
      <c r="E243" s="60"/>
      <c r="F243" s="59" t="s">
        <v>312</v>
      </c>
      <c r="G243" s="35">
        <f t="shared" si="104"/>
        <v>0</v>
      </c>
      <c r="H243" s="35"/>
      <c r="I243" s="35"/>
      <c r="J243" s="35"/>
      <c r="K243" s="35"/>
      <c r="L243" s="35"/>
      <c r="M243" s="35"/>
      <c r="N243" s="31"/>
      <c r="O243" s="31"/>
    </row>
    <row r="244" spans="1:15" ht="15" customHeight="1">
      <c r="A244" s="40" t="s">
        <v>250</v>
      </c>
      <c r="B244" s="60"/>
      <c r="C244" s="60"/>
      <c r="D244" s="60"/>
      <c r="E244" s="60"/>
      <c r="F244" s="59" t="s">
        <v>47</v>
      </c>
      <c r="G244" s="35">
        <f t="shared" si="104"/>
        <v>15646.299999999997</v>
      </c>
      <c r="H244" s="35">
        <f aca="true" t="shared" si="115" ref="H244:M244">H274+H280+H307+H317+H319+H322+H324</f>
        <v>259.9</v>
      </c>
      <c r="I244" s="35">
        <f t="shared" si="115"/>
        <v>259.9</v>
      </c>
      <c r="J244" s="35">
        <f>J274+J280+J307+J317+J319+J322+J324</f>
        <v>14866.599999999999</v>
      </c>
      <c r="K244" s="35">
        <f t="shared" si="115"/>
        <v>259.9</v>
      </c>
      <c r="L244" s="35">
        <f t="shared" si="115"/>
        <v>8090.000000000001</v>
      </c>
      <c r="M244" s="35">
        <f t="shared" si="115"/>
        <v>9263.599999999999</v>
      </c>
      <c r="N244" s="31"/>
      <c r="O244" s="31"/>
    </row>
    <row r="245" spans="1:15" ht="13.5" customHeight="1">
      <c r="A245" s="16" t="s">
        <v>247</v>
      </c>
      <c r="B245" s="60"/>
      <c r="C245" s="60"/>
      <c r="D245" s="60"/>
      <c r="E245" s="60"/>
      <c r="F245" s="59" t="s">
        <v>48</v>
      </c>
      <c r="G245" s="35">
        <f t="shared" si="104"/>
        <v>1885.7</v>
      </c>
      <c r="H245" s="35">
        <f>H265+H287+H303+H315+H329+H289</f>
        <v>50</v>
      </c>
      <c r="I245" s="35">
        <f>I265+I287+I303+I315+I329+I289</f>
        <v>50</v>
      </c>
      <c r="J245" s="35">
        <f>J265+J287+J303+J315+J329+J289</f>
        <v>1735.7</v>
      </c>
      <c r="K245" s="35">
        <f>K265+K287+K303+K315+K329+K289</f>
        <v>50</v>
      </c>
      <c r="L245" s="35">
        <f>L265+L287+L303+L315+L329</f>
        <v>347</v>
      </c>
      <c r="M245" s="35">
        <f>M265+M287+M303+M315+M329</f>
        <v>1152.8</v>
      </c>
      <c r="N245" s="31"/>
      <c r="O245" s="31"/>
    </row>
    <row r="246" spans="1:15" ht="14.25" customHeight="1">
      <c r="A246" s="67" t="s">
        <v>389</v>
      </c>
      <c r="B246" s="60"/>
      <c r="C246" s="60"/>
      <c r="D246" s="60"/>
      <c r="E246" s="60"/>
      <c r="F246" s="59" t="s">
        <v>67</v>
      </c>
      <c r="G246" s="35">
        <f t="shared" si="104"/>
        <v>0</v>
      </c>
      <c r="H246" s="35"/>
      <c r="I246" s="35"/>
      <c r="J246" s="35"/>
      <c r="K246" s="35"/>
      <c r="L246" s="35"/>
      <c r="M246" s="35"/>
      <c r="N246" s="31"/>
      <c r="O246" s="31"/>
    </row>
    <row r="247" spans="1:15" ht="12" customHeight="1">
      <c r="A247" s="56" t="s">
        <v>390</v>
      </c>
      <c r="B247" s="60"/>
      <c r="C247" s="60"/>
      <c r="D247" s="60"/>
      <c r="E247" s="60"/>
      <c r="F247" s="59" t="s">
        <v>50</v>
      </c>
      <c r="G247" s="35">
        <f t="shared" si="104"/>
        <v>0</v>
      </c>
      <c r="H247" s="35"/>
      <c r="I247" s="35"/>
      <c r="J247" s="35"/>
      <c r="K247" s="35"/>
      <c r="L247" s="35"/>
      <c r="M247" s="35"/>
      <c r="N247" s="31"/>
      <c r="O247" s="31"/>
    </row>
    <row r="248" spans="1:15" ht="13.5" customHeight="1">
      <c r="A248" s="67" t="s">
        <v>28</v>
      </c>
      <c r="B248" s="60"/>
      <c r="C248" s="60"/>
      <c r="D248" s="60"/>
      <c r="E248" s="60"/>
      <c r="F248" s="59" t="s">
        <v>49</v>
      </c>
      <c r="G248" s="35">
        <f t="shared" si="104"/>
        <v>38101.299999999996</v>
      </c>
      <c r="H248" s="35">
        <f aca="true" t="shared" si="116" ref="H248:M248">H249+H250+H253</f>
        <v>9525.199999999999</v>
      </c>
      <c r="I248" s="35">
        <f t="shared" si="116"/>
        <v>9525.4</v>
      </c>
      <c r="J248" s="35">
        <f t="shared" si="116"/>
        <v>9525.3</v>
      </c>
      <c r="K248" s="35">
        <f t="shared" si="116"/>
        <v>9525.4</v>
      </c>
      <c r="L248" s="35">
        <f t="shared" si="116"/>
        <v>41730.7</v>
      </c>
      <c r="M248" s="35">
        <f t="shared" si="116"/>
        <v>0</v>
      </c>
      <c r="N248" s="31"/>
      <c r="O248" s="31"/>
    </row>
    <row r="249" spans="1:15" ht="12.75" customHeight="1" hidden="1">
      <c r="A249" s="67" t="s">
        <v>228</v>
      </c>
      <c r="B249" s="60"/>
      <c r="C249" s="60"/>
      <c r="D249" s="60"/>
      <c r="E249" s="60"/>
      <c r="F249" s="59" t="s">
        <v>227</v>
      </c>
      <c r="G249" s="35">
        <f t="shared" si="104"/>
        <v>0</v>
      </c>
      <c r="H249" s="35"/>
      <c r="I249" s="35"/>
      <c r="J249" s="35"/>
      <c r="K249" s="35"/>
      <c r="L249" s="35"/>
      <c r="M249" s="35"/>
      <c r="N249" s="31"/>
      <c r="O249" s="31"/>
    </row>
    <row r="250" spans="1:15" ht="12" customHeight="1" hidden="1">
      <c r="A250" s="69" t="s">
        <v>296</v>
      </c>
      <c r="B250" s="60"/>
      <c r="C250" s="60"/>
      <c r="D250" s="60"/>
      <c r="E250" s="60"/>
      <c r="F250" s="59" t="s">
        <v>297</v>
      </c>
      <c r="G250" s="35">
        <f t="shared" si="104"/>
        <v>0</v>
      </c>
      <c r="H250" s="35"/>
      <c r="I250" s="35"/>
      <c r="J250" s="35"/>
      <c r="K250" s="35"/>
      <c r="L250" s="35"/>
      <c r="M250" s="35"/>
      <c r="N250" s="31"/>
      <c r="O250" s="31"/>
    </row>
    <row r="251" spans="1:38" ht="21" customHeight="1" hidden="1">
      <c r="A251" s="67" t="s">
        <v>217</v>
      </c>
      <c r="B251" s="60"/>
      <c r="C251" s="60"/>
      <c r="D251" s="60"/>
      <c r="E251" s="60"/>
      <c r="F251" s="59" t="s">
        <v>216</v>
      </c>
      <c r="G251" s="35">
        <f t="shared" si="104"/>
        <v>0</v>
      </c>
      <c r="H251" s="35"/>
      <c r="I251" s="35"/>
      <c r="J251" s="35"/>
      <c r="K251" s="35"/>
      <c r="L251" s="35"/>
      <c r="M251" s="35"/>
      <c r="N251" s="18" t="e">
        <f>#REF!</f>
        <v>#REF!</v>
      </c>
      <c r="O251" s="18" t="e">
        <f>#REF!</f>
        <v>#REF!</v>
      </c>
      <c r="P251" s="18" t="e">
        <f>#REF!</f>
        <v>#REF!</v>
      </c>
      <c r="Q251" s="18" t="e">
        <f>#REF!</f>
        <v>#REF!</v>
      </c>
      <c r="R251" s="18" t="e">
        <f>#REF!</f>
        <v>#REF!</v>
      </c>
      <c r="S251" s="18" t="e">
        <f>#REF!</f>
        <v>#REF!</v>
      </c>
      <c r="T251" s="18" t="e">
        <f>#REF!</f>
        <v>#REF!</v>
      </c>
      <c r="U251" s="18" t="e">
        <f>#REF!</f>
        <v>#REF!</v>
      </c>
      <c r="V251" s="18" t="e">
        <f>#REF!</f>
        <v>#REF!</v>
      </c>
      <c r="W251" s="18" t="e">
        <f>#REF!</f>
        <v>#REF!</v>
      </c>
      <c r="X251" s="18" t="e">
        <f>#REF!</f>
        <v>#REF!</v>
      </c>
      <c r="Y251" s="18" t="e">
        <f>#REF!</f>
        <v>#REF!</v>
      </c>
      <c r="Z251" s="18" t="e">
        <f>#REF!</f>
        <v>#REF!</v>
      </c>
      <c r="AA251" s="18" t="e">
        <f>#REF!</f>
        <v>#REF!</v>
      </c>
      <c r="AB251" s="18" t="e">
        <f>#REF!</f>
        <v>#REF!</v>
      </c>
      <c r="AC251" s="18" t="e">
        <f>#REF!</f>
        <v>#REF!</v>
      </c>
      <c r="AD251" s="18" t="e">
        <f>#REF!</f>
        <v>#REF!</v>
      </c>
      <c r="AE251" s="18" t="e">
        <f>#REF!</f>
        <v>#REF!</v>
      </c>
      <c r="AF251" s="18" t="e">
        <f>#REF!</f>
        <v>#REF!</v>
      </c>
      <c r="AG251" s="18" t="e">
        <f>#REF!</f>
        <v>#REF!</v>
      </c>
      <c r="AH251" s="18" t="e">
        <f>#REF!</f>
        <v>#REF!</v>
      </c>
      <c r="AI251" s="18" t="e">
        <f>#REF!</f>
        <v>#REF!</v>
      </c>
      <c r="AJ251" s="18" t="e">
        <f>#REF!</f>
        <v>#REF!</v>
      </c>
      <c r="AK251" s="18" t="e">
        <f>#REF!</f>
        <v>#REF!</v>
      </c>
      <c r="AL251" s="18" t="e">
        <f>#REF!</f>
        <v>#REF!</v>
      </c>
    </row>
    <row r="252" spans="1:38" ht="12" customHeight="1" hidden="1">
      <c r="A252" s="73" t="s">
        <v>205</v>
      </c>
      <c r="B252" s="60"/>
      <c r="C252" s="60"/>
      <c r="D252" s="60"/>
      <c r="E252" s="60"/>
      <c r="F252" s="59" t="s">
        <v>391</v>
      </c>
      <c r="G252" s="35">
        <f t="shared" si="104"/>
        <v>0</v>
      </c>
      <c r="H252" s="35"/>
      <c r="I252" s="35"/>
      <c r="J252" s="35"/>
      <c r="K252" s="35"/>
      <c r="L252" s="35"/>
      <c r="M252" s="35"/>
      <c r="N252" s="18"/>
      <c r="O252" s="18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</row>
    <row r="253" spans="1:15" ht="13.5" customHeight="1">
      <c r="A253" s="74" t="s">
        <v>302</v>
      </c>
      <c r="B253" s="60"/>
      <c r="C253" s="60"/>
      <c r="D253" s="60"/>
      <c r="E253" s="60"/>
      <c r="F253" s="59" t="s">
        <v>298</v>
      </c>
      <c r="G253" s="35">
        <f t="shared" si="104"/>
        <v>38101.299999999996</v>
      </c>
      <c r="H253" s="35">
        <f aca="true" t="shared" si="117" ref="H253:M253">H269+H267+H271</f>
        <v>9525.199999999999</v>
      </c>
      <c r="I253" s="35">
        <f t="shared" si="117"/>
        <v>9525.4</v>
      </c>
      <c r="J253" s="35">
        <f t="shared" si="117"/>
        <v>9525.3</v>
      </c>
      <c r="K253" s="35">
        <f t="shared" si="117"/>
        <v>9525.4</v>
      </c>
      <c r="L253" s="35">
        <f t="shared" si="117"/>
        <v>41730.7</v>
      </c>
      <c r="M253" s="35">
        <f t="shared" si="117"/>
        <v>0</v>
      </c>
      <c r="N253" s="31"/>
      <c r="O253" s="31"/>
    </row>
    <row r="254" spans="1:38" ht="12" customHeight="1">
      <c r="A254" s="56" t="s">
        <v>30</v>
      </c>
      <c r="B254" s="60"/>
      <c r="C254" s="60"/>
      <c r="D254" s="60"/>
      <c r="E254" s="60"/>
      <c r="F254" s="59" t="s">
        <v>51</v>
      </c>
      <c r="G254" s="35">
        <f t="shared" si="104"/>
        <v>32147.600000000002</v>
      </c>
      <c r="H254" s="35">
        <f aca="true" t="shared" si="118" ref="H254:M254">H255+H256</f>
        <v>0</v>
      </c>
      <c r="I254" s="35">
        <f t="shared" si="118"/>
        <v>0</v>
      </c>
      <c r="J254" s="35">
        <f t="shared" si="118"/>
        <v>32147.600000000002</v>
      </c>
      <c r="K254" s="35">
        <f t="shared" si="118"/>
        <v>0</v>
      </c>
      <c r="L254" s="35">
        <f t="shared" si="118"/>
        <v>908.1</v>
      </c>
      <c r="M254" s="35">
        <f t="shared" si="118"/>
        <v>0</v>
      </c>
      <c r="N254" s="18" t="e">
        <f>N270+N276+N283+N302+N304+N309+N315+N317+N332+N334+N336+N343+#REF!+#REF!+#REF!+#REF!+N358+N362+N372</f>
        <v>#REF!</v>
      </c>
      <c r="O254" s="18" t="e">
        <f>O270+O276+O283+O302+O304+O309+O315+O317+O332+O334+O336+O343+#REF!+#REF!+#REF!+#REF!+O358+O362+O372</f>
        <v>#REF!</v>
      </c>
      <c r="P254" s="18" t="e">
        <f>P270+P276+P283+P302+P304+P309+P315+P317+P332+P334+P336+P343+#REF!+#REF!+#REF!+#REF!+P358+P362+P372</f>
        <v>#REF!</v>
      </c>
      <c r="Q254" s="18" t="e">
        <f>Q270+Q276+Q283+Q302+Q304+Q309+Q315+Q317+Q332+Q334+Q336+Q343+#REF!+#REF!+#REF!+#REF!+Q358+Q362+Q372</f>
        <v>#REF!</v>
      </c>
      <c r="R254" s="18" t="e">
        <f>R270+R276+R283+R302+R304+R309+R315+R317+R332+R334+R336+R343+#REF!+#REF!+#REF!+#REF!+R358+R362+R372</f>
        <v>#REF!</v>
      </c>
      <c r="S254" s="18" t="e">
        <f>S270+S276+S283+S302+S304+S309+S315+S317+S332+S334+S336+S343+#REF!+#REF!+#REF!+#REF!+S358+S362+S372</f>
        <v>#REF!</v>
      </c>
      <c r="T254" s="18" t="e">
        <f>T270+T276+T283+T302+T304+T309+T315+T317+T332+T334+T336+T343+#REF!+#REF!+#REF!+#REF!+T358+T362+T372</f>
        <v>#REF!</v>
      </c>
      <c r="U254" s="18" t="e">
        <f>U270+U276+U283+U302+U304+U309+U315+U317+U332+U334+U336+U343+#REF!+#REF!+#REF!+#REF!+U358+U362+U372</f>
        <v>#REF!</v>
      </c>
      <c r="V254" s="18" t="e">
        <f>V270+V276+V283+V302+V304+V309+V315+V317+V332+V334+V336+V343+#REF!+#REF!+#REF!+#REF!+V358+V362+V372</f>
        <v>#REF!</v>
      </c>
      <c r="W254" s="18" t="e">
        <f>W270+W276+W283+W302+W304+W309+W315+W317+W332+W334+W336+W343+#REF!+#REF!+#REF!+#REF!+W358+W362+W372</f>
        <v>#REF!</v>
      </c>
      <c r="X254" s="18" t="e">
        <f>X270+X276+X283+X302+X304+X309+X315+X317+X332+X334+X336+X343+#REF!+#REF!+#REF!+#REF!+X358+X362+X372</f>
        <v>#REF!</v>
      </c>
      <c r="Y254" s="18" t="e">
        <f>Y270+Y276+Y283+Y302+Y304+Y309+Y315+Y317+Y332+Y334+Y336+Y343+#REF!+#REF!+#REF!+#REF!+Y358+Y362+Y372</f>
        <v>#REF!</v>
      </c>
      <c r="Z254" s="18" t="e">
        <f>Z270+Z276+Z283+Z302+Z304+Z309+Z315+Z317+Z332+Z334+Z336+Z343+#REF!+#REF!+#REF!+#REF!+Z358+Z362+Z372</f>
        <v>#REF!</v>
      </c>
      <c r="AA254" s="18" t="e">
        <f>AA270+AA276+AA283+AA302+AA304+AA309+AA315+AA317+AA332+AA334+AA336+AA343+#REF!+#REF!+#REF!+#REF!+AA358+AA362+AA372</f>
        <v>#REF!</v>
      </c>
      <c r="AB254" s="18" t="e">
        <f>AB270+AB276+AB283+AB302+AB304+AB309+AB315+AB317+AB332+AB334+AB336+AB343+#REF!+#REF!+#REF!+#REF!+AB358+AB362+AB372</f>
        <v>#REF!</v>
      </c>
      <c r="AC254" s="18" t="e">
        <f>AC270+AC276+AC283+AC302+AC304+AC309+AC315+AC317+AC332+AC334+AC336+AC343+#REF!+#REF!+#REF!+#REF!+AC358+AC362+AC372</f>
        <v>#REF!</v>
      </c>
      <c r="AD254" s="18" t="e">
        <f>AD270+AD276+AD283+AD302+AD304+AD309+AD315+AD317+AD332+AD334+AD336+AD343+#REF!+#REF!+#REF!+#REF!+AD358+AD362+AD372</f>
        <v>#REF!</v>
      </c>
      <c r="AE254" s="18" t="e">
        <f>AE270+AE276+AE283+AE302+AE304+AE309+AE315+AE317+AE332+AE334+AE336+AE343+#REF!+#REF!+#REF!+#REF!+AE358+AE362+AE372</f>
        <v>#REF!</v>
      </c>
      <c r="AF254" s="18" t="e">
        <f>AF270+AF276+AF283+AF302+AF304+AF309+AF315+AF317+AF332+AF334+AF336+AF343+#REF!+#REF!+#REF!+#REF!+AF358+AF362+AF372</f>
        <v>#REF!</v>
      </c>
      <c r="AG254" s="18" t="e">
        <f>AG270+AG276+AG283+AG302+AG304+AG309+AG315+AG317+AG332+AG334+AG336+AG343+#REF!+#REF!+#REF!+#REF!+AG358+AG362+AG372</f>
        <v>#REF!</v>
      </c>
      <c r="AH254" s="18" t="e">
        <f>AH270+AH276+AH283+AH302+AH304+AH309+AH315+AH317+AH332+AH334+AH336+AH343+#REF!+#REF!+#REF!+#REF!+AH358+AH362+AH372</f>
        <v>#REF!</v>
      </c>
      <c r="AI254" s="18" t="e">
        <f>AI270+AI276+AI283+AI302+AI304+AI309+AI315+AI317+AI332+AI334+AI336+AI343+#REF!+#REF!+#REF!+#REF!+AI358+AI362+AI372</f>
        <v>#REF!</v>
      </c>
      <c r="AJ254" s="18" t="e">
        <f>AJ270+AJ276+AJ283+AJ302+AJ304+AJ309+AJ315+AJ317+AJ332+AJ334+AJ336+AJ343+#REF!+#REF!+#REF!+#REF!+AJ358+AJ362+AJ372</f>
        <v>#REF!</v>
      </c>
      <c r="AK254" s="18" t="e">
        <f>AK270+AK276+AK283+AK302+AK304+AK309+AK315+AK317+AK332+AK334+AK336+AK343+#REF!+#REF!+#REF!+#REF!+AK358+AK362+AK372</f>
        <v>#REF!</v>
      </c>
      <c r="AL254" s="18" t="e">
        <f>AL270+AL276+AL283+AL302+AL304+AL309+AL315+AL317+AL332+AL334+AL336+AL343+#REF!+#REF!+#REF!+#REF!+AL358+AL362+AL372</f>
        <v>#REF!</v>
      </c>
    </row>
    <row r="255" spans="1:15" ht="13.5" customHeight="1">
      <c r="A255" s="56" t="s">
        <v>31</v>
      </c>
      <c r="B255" s="60"/>
      <c r="C255" s="60"/>
      <c r="D255" s="60"/>
      <c r="E255" s="60"/>
      <c r="F255" s="59" t="s">
        <v>52</v>
      </c>
      <c r="G255" s="35">
        <f t="shared" si="104"/>
        <v>32147.600000000002</v>
      </c>
      <c r="H255" s="35">
        <f aca="true" t="shared" si="119" ref="H255:M255">H277+H296+H283+H285+H299+H301+H291+H293</f>
        <v>0</v>
      </c>
      <c r="I255" s="35">
        <f t="shared" si="119"/>
        <v>0</v>
      </c>
      <c r="J255" s="35">
        <f>J277+J296+J283+J285+J299+J301+J291+J293</f>
        <v>32147.600000000002</v>
      </c>
      <c r="K255" s="35">
        <f t="shared" si="119"/>
        <v>0</v>
      </c>
      <c r="L255" s="35">
        <f t="shared" si="119"/>
        <v>908.1</v>
      </c>
      <c r="M255" s="35">
        <f t="shared" si="119"/>
        <v>0</v>
      </c>
      <c r="N255" s="31"/>
      <c r="O255" s="31"/>
    </row>
    <row r="256" spans="1:15" ht="13.5" customHeight="1" hidden="1">
      <c r="A256" s="56" t="s">
        <v>32</v>
      </c>
      <c r="B256" s="60"/>
      <c r="C256" s="60"/>
      <c r="D256" s="60"/>
      <c r="E256" s="60"/>
      <c r="F256" s="59" t="s">
        <v>53</v>
      </c>
      <c r="G256" s="35">
        <f t="shared" si="104"/>
        <v>0</v>
      </c>
      <c r="H256" s="35">
        <f aca="true" t="shared" si="120" ref="H256:M256">H258+H259</f>
        <v>0</v>
      </c>
      <c r="I256" s="35">
        <f t="shared" si="120"/>
        <v>0</v>
      </c>
      <c r="J256" s="35">
        <f t="shared" si="120"/>
        <v>0</v>
      </c>
      <c r="K256" s="35">
        <f t="shared" si="120"/>
        <v>0</v>
      </c>
      <c r="L256" s="35">
        <f t="shared" si="120"/>
        <v>0</v>
      </c>
      <c r="M256" s="35">
        <f t="shared" si="120"/>
        <v>0</v>
      </c>
      <c r="N256" s="31"/>
      <c r="O256" s="31"/>
    </row>
    <row r="257" spans="1:15" ht="29.25" customHeight="1" hidden="1">
      <c r="A257" s="56" t="s">
        <v>23</v>
      </c>
      <c r="B257" s="60"/>
      <c r="C257" s="60"/>
      <c r="D257" s="60"/>
      <c r="E257" s="60"/>
      <c r="F257" s="59"/>
      <c r="G257" s="35"/>
      <c r="H257" s="35"/>
      <c r="I257" s="35"/>
      <c r="J257" s="35"/>
      <c r="K257" s="35"/>
      <c r="L257" s="35"/>
      <c r="M257" s="35"/>
      <c r="N257" s="31"/>
      <c r="O257" s="31"/>
    </row>
    <row r="258" spans="1:15" ht="13.5" customHeight="1" hidden="1">
      <c r="A258" s="56" t="s">
        <v>33</v>
      </c>
      <c r="B258" s="60"/>
      <c r="C258" s="60"/>
      <c r="D258" s="60"/>
      <c r="E258" s="60"/>
      <c r="F258" s="59" t="s">
        <v>281</v>
      </c>
      <c r="G258" s="35">
        <f t="shared" si="104"/>
        <v>0</v>
      </c>
      <c r="H258" s="35"/>
      <c r="I258" s="35"/>
      <c r="J258" s="35"/>
      <c r="K258" s="35"/>
      <c r="L258" s="35"/>
      <c r="M258" s="35"/>
      <c r="N258" s="31"/>
      <c r="O258" s="31"/>
    </row>
    <row r="259" spans="1:15" ht="15" customHeight="1" hidden="1">
      <c r="A259" s="56" t="s">
        <v>34</v>
      </c>
      <c r="B259" s="60"/>
      <c r="C259" s="60"/>
      <c r="D259" s="60"/>
      <c r="E259" s="60"/>
      <c r="F259" s="59" t="s">
        <v>274</v>
      </c>
      <c r="G259" s="35">
        <f t="shared" si="104"/>
        <v>0</v>
      </c>
      <c r="H259" s="35"/>
      <c r="I259" s="35"/>
      <c r="J259" s="35"/>
      <c r="K259" s="35"/>
      <c r="L259" s="35"/>
      <c r="M259" s="35"/>
      <c r="N259" s="31"/>
      <c r="O259" s="31"/>
    </row>
    <row r="260" spans="1:15" ht="15" customHeight="1" hidden="1">
      <c r="A260" s="67"/>
      <c r="B260" s="60"/>
      <c r="C260" s="60"/>
      <c r="D260" s="60"/>
      <c r="E260" s="60"/>
      <c r="F260" s="60"/>
      <c r="G260" s="35"/>
      <c r="H260" s="61"/>
      <c r="I260" s="61"/>
      <c r="J260" s="61"/>
      <c r="K260" s="61"/>
      <c r="L260" s="61"/>
      <c r="M260" s="61"/>
      <c r="N260" s="31"/>
      <c r="O260" s="31"/>
    </row>
    <row r="261" spans="1:15" ht="11.25" customHeight="1">
      <c r="A261" s="65" t="s">
        <v>56</v>
      </c>
      <c r="B261" s="60" t="s">
        <v>69</v>
      </c>
      <c r="C261" s="60" t="s">
        <v>57</v>
      </c>
      <c r="D261" s="60" t="s">
        <v>139</v>
      </c>
      <c r="E261" s="60" t="s">
        <v>58</v>
      </c>
      <c r="F261" s="60"/>
      <c r="G261" s="61">
        <f aca="true" t="shared" si="121" ref="G261:G271">H261+I261+J261+K261</f>
        <v>98366.8</v>
      </c>
      <c r="H261" s="61">
        <f aca="true" t="shared" si="122" ref="H261:M261">H262+H275+H304+H330</f>
        <v>11163.8</v>
      </c>
      <c r="I261" s="61">
        <f t="shared" si="122"/>
        <v>11164.099999999999</v>
      </c>
      <c r="J261" s="61">
        <f t="shared" si="122"/>
        <v>64874.600000000006</v>
      </c>
      <c r="K261" s="61">
        <f t="shared" si="122"/>
        <v>11164.3</v>
      </c>
      <c r="L261" s="61">
        <f t="shared" si="122"/>
        <v>61822.49999999999</v>
      </c>
      <c r="M261" s="61">
        <f t="shared" si="122"/>
        <v>21323.899999999998</v>
      </c>
      <c r="N261" s="31"/>
      <c r="O261" s="31"/>
    </row>
    <row r="262" spans="1:15" ht="14.25" customHeight="1">
      <c r="A262" s="75" t="s">
        <v>118</v>
      </c>
      <c r="B262" s="60" t="s">
        <v>69</v>
      </c>
      <c r="C262" s="60" t="s">
        <v>119</v>
      </c>
      <c r="D262" s="60" t="s">
        <v>139</v>
      </c>
      <c r="E262" s="60" t="s">
        <v>58</v>
      </c>
      <c r="F262" s="60"/>
      <c r="G262" s="61">
        <f t="shared" si="121"/>
        <v>39140.899999999994</v>
      </c>
      <c r="H262" s="61">
        <f aca="true" t="shared" si="123" ref="H262:M262">H263+H272</f>
        <v>9785.099999999999</v>
      </c>
      <c r="I262" s="61">
        <f t="shared" si="123"/>
        <v>9785.3</v>
      </c>
      <c r="J262" s="61">
        <f t="shared" si="123"/>
        <v>9785.199999999999</v>
      </c>
      <c r="K262" s="61">
        <f t="shared" si="123"/>
        <v>9785.3</v>
      </c>
      <c r="L262" s="61">
        <f t="shared" si="123"/>
        <v>42951.799999999996</v>
      </c>
      <c r="M262" s="61">
        <f t="shared" si="123"/>
        <v>1338.9</v>
      </c>
      <c r="N262" s="31"/>
      <c r="O262" s="31"/>
    </row>
    <row r="263" spans="1:15" ht="12" customHeight="1">
      <c r="A263" s="22" t="s">
        <v>262</v>
      </c>
      <c r="B263" s="60" t="s">
        <v>69</v>
      </c>
      <c r="C263" s="60" t="s">
        <v>119</v>
      </c>
      <c r="D263" s="60" t="s">
        <v>255</v>
      </c>
      <c r="E263" s="60" t="s">
        <v>58</v>
      </c>
      <c r="F263" s="60"/>
      <c r="G263" s="61">
        <f t="shared" si="121"/>
        <v>38301.299999999996</v>
      </c>
      <c r="H263" s="61">
        <f aca="true" t="shared" si="124" ref="H263:M263">H264+H268+H270+H266</f>
        <v>9575.199999999999</v>
      </c>
      <c r="I263" s="61">
        <f t="shared" si="124"/>
        <v>9575.4</v>
      </c>
      <c r="J263" s="61">
        <f t="shared" si="124"/>
        <v>9575.3</v>
      </c>
      <c r="K263" s="61">
        <f t="shared" si="124"/>
        <v>9575.4</v>
      </c>
      <c r="L263" s="61">
        <f t="shared" si="124"/>
        <v>41930.7</v>
      </c>
      <c r="M263" s="61">
        <f t="shared" si="124"/>
        <v>0</v>
      </c>
      <c r="N263" s="31"/>
      <c r="O263" s="31"/>
    </row>
    <row r="264" spans="1:15" ht="14.25" customHeight="1">
      <c r="A264" s="69" t="s">
        <v>343</v>
      </c>
      <c r="B264" s="59" t="s">
        <v>69</v>
      </c>
      <c r="C264" s="59" t="s">
        <v>119</v>
      </c>
      <c r="D264" s="59" t="s">
        <v>190</v>
      </c>
      <c r="E264" s="59" t="s">
        <v>114</v>
      </c>
      <c r="F264" s="59"/>
      <c r="G264" s="35">
        <f t="shared" si="121"/>
        <v>200</v>
      </c>
      <c r="H264" s="35">
        <f aca="true" t="shared" si="125" ref="H264:M264">H265</f>
        <v>50</v>
      </c>
      <c r="I264" s="35">
        <f t="shared" si="125"/>
        <v>50</v>
      </c>
      <c r="J264" s="35">
        <f t="shared" si="125"/>
        <v>50</v>
      </c>
      <c r="K264" s="35">
        <f t="shared" si="125"/>
        <v>50</v>
      </c>
      <c r="L264" s="35">
        <f t="shared" si="125"/>
        <v>200</v>
      </c>
      <c r="M264" s="35">
        <f t="shared" si="125"/>
        <v>0</v>
      </c>
      <c r="N264" s="31"/>
      <c r="O264" s="31"/>
    </row>
    <row r="265" spans="1:15" ht="14.25" customHeight="1">
      <c r="A265" s="76" t="s">
        <v>115</v>
      </c>
      <c r="B265" s="59" t="s">
        <v>69</v>
      </c>
      <c r="C265" s="59" t="s">
        <v>119</v>
      </c>
      <c r="D265" s="59" t="s">
        <v>190</v>
      </c>
      <c r="E265" s="59" t="s">
        <v>85</v>
      </c>
      <c r="F265" s="59" t="s">
        <v>48</v>
      </c>
      <c r="G265" s="35">
        <f t="shared" si="121"/>
        <v>200</v>
      </c>
      <c r="H265" s="35">
        <v>50</v>
      </c>
      <c r="I265" s="35">
        <v>50</v>
      </c>
      <c r="J265" s="35">
        <v>50</v>
      </c>
      <c r="K265" s="35">
        <v>50</v>
      </c>
      <c r="L265" s="35">
        <v>200</v>
      </c>
      <c r="M265" s="35">
        <v>0</v>
      </c>
      <c r="N265" s="31"/>
      <c r="O265" s="31"/>
    </row>
    <row r="266" spans="1:15" ht="15.75" customHeight="1">
      <c r="A266" s="69" t="s">
        <v>392</v>
      </c>
      <c r="B266" s="59" t="s">
        <v>69</v>
      </c>
      <c r="C266" s="59" t="s">
        <v>119</v>
      </c>
      <c r="D266" s="59" t="s">
        <v>209</v>
      </c>
      <c r="E266" s="59" t="s">
        <v>198</v>
      </c>
      <c r="F266" s="59"/>
      <c r="G266" s="35">
        <f t="shared" si="121"/>
        <v>37339.299999999996</v>
      </c>
      <c r="H266" s="35">
        <f aca="true" t="shared" si="126" ref="H266:M266">H267</f>
        <v>9334.8</v>
      </c>
      <c r="I266" s="35">
        <f t="shared" si="126"/>
        <v>9334.9</v>
      </c>
      <c r="J266" s="35">
        <f t="shared" si="126"/>
        <v>9334.8</v>
      </c>
      <c r="K266" s="35">
        <f t="shared" si="126"/>
        <v>9334.8</v>
      </c>
      <c r="L266" s="35">
        <f t="shared" si="126"/>
        <v>40896.1</v>
      </c>
      <c r="M266" s="35">
        <f t="shared" si="126"/>
        <v>0</v>
      </c>
      <c r="N266" s="31"/>
      <c r="O266" s="31"/>
    </row>
    <row r="267" spans="1:15" ht="20.25" customHeight="1">
      <c r="A267" s="73" t="s">
        <v>205</v>
      </c>
      <c r="B267" s="59" t="s">
        <v>69</v>
      </c>
      <c r="C267" s="59" t="s">
        <v>119</v>
      </c>
      <c r="D267" s="59" t="s">
        <v>209</v>
      </c>
      <c r="E267" s="59" t="s">
        <v>204</v>
      </c>
      <c r="F267" s="59" t="s">
        <v>298</v>
      </c>
      <c r="G267" s="35">
        <f t="shared" si="121"/>
        <v>37339.299999999996</v>
      </c>
      <c r="H267" s="35">
        <v>9334.8</v>
      </c>
      <c r="I267" s="35">
        <v>9334.9</v>
      </c>
      <c r="J267" s="35">
        <v>9334.8</v>
      </c>
      <c r="K267" s="35">
        <v>9334.8</v>
      </c>
      <c r="L267" s="35">
        <v>40896.1</v>
      </c>
      <c r="M267" s="35">
        <v>0</v>
      </c>
      <c r="N267" s="31"/>
      <c r="O267" s="31"/>
    </row>
    <row r="268" spans="1:26" ht="14.25" customHeight="1">
      <c r="A268" s="69" t="s">
        <v>392</v>
      </c>
      <c r="B268" s="59" t="s">
        <v>69</v>
      </c>
      <c r="C268" s="59" t="s">
        <v>119</v>
      </c>
      <c r="D268" s="59" t="s">
        <v>210</v>
      </c>
      <c r="E268" s="59" t="s">
        <v>198</v>
      </c>
      <c r="F268" s="59"/>
      <c r="G268" s="35">
        <f t="shared" si="121"/>
        <v>571.5</v>
      </c>
      <c r="H268" s="35">
        <f aca="true" t="shared" si="127" ref="H268:M268">H269</f>
        <v>142.8</v>
      </c>
      <c r="I268" s="35">
        <f t="shared" si="127"/>
        <v>142.9</v>
      </c>
      <c r="J268" s="35">
        <f t="shared" si="127"/>
        <v>142.9</v>
      </c>
      <c r="K268" s="35">
        <f t="shared" si="127"/>
        <v>142.9</v>
      </c>
      <c r="L268" s="35">
        <f t="shared" si="127"/>
        <v>626</v>
      </c>
      <c r="M268" s="35">
        <f t="shared" si="127"/>
        <v>0</v>
      </c>
      <c r="N268" s="31"/>
      <c r="O268" s="31"/>
      <c r="Z268" s="12">
        <f>G271+G281+G300+G340+G345+G356</f>
        <v>21612</v>
      </c>
    </row>
    <row r="269" spans="1:26" ht="21.75" customHeight="1">
      <c r="A269" s="73" t="s">
        <v>205</v>
      </c>
      <c r="B269" s="59" t="s">
        <v>69</v>
      </c>
      <c r="C269" s="59" t="s">
        <v>119</v>
      </c>
      <c r="D269" s="59" t="s">
        <v>210</v>
      </c>
      <c r="E269" s="59" t="s">
        <v>204</v>
      </c>
      <c r="F269" s="59" t="s">
        <v>298</v>
      </c>
      <c r="G269" s="35">
        <f t="shared" si="121"/>
        <v>571.5</v>
      </c>
      <c r="H269" s="35">
        <v>142.8</v>
      </c>
      <c r="I269" s="35">
        <v>142.9</v>
      </c>
      <c r="J269" s="35">
        <v>142.9</v>
      </c>
      <c r="K269" s="35">
        <v>142.9</v>
      </c>
      <c r="L269" s="35">
        <v>626</v>
      </c>
      <c r="M269" s="35">
        <v>0</v>
      </c>
      <c r="N269" s="31"/>
      <c r="O269" s="31"/>
      <c r="Z269" s="12"/>
    </row>
    <row r="270" spans="1:26" ht="24" customHeight="1">
      <c r="A270" s="69" t="s">
        <v>392</v>
      </c>
      <c r="B270" s="59" t="s">
        <v>69</v>
      </c>
      <c r="C270" s="59" t="s">
        <v>119</v>
      </c>
      <c r="D270" s="59" t="s">
        <v>211</v>
      </c>
      <c r="E270" s="59" t="s">
        <v>198</v>
      </c>
      <c r="F270" s="59"/>
      <c r="G270" s="35">
        <f t="shared" si="121"/>
        <v>190.5</v>
      </c>
      <c r="H270" s="35">
        <f aca="true" t="shared" si="128" ref="H270:M270">H271</f>
        <v>47.6</v>
      </c>
      <c r="I270" s="35">
        <f t="shared" si="128"/>
        <v>47.6</v>
      </c>
      <c r="J270" s="35">
        <f t="shared" si="128"/>
        <v>47.6</v>
      </c>
      <c r="K270" s="35">
        <f t="shared" si="128"/>
        <v>47.7</v>
      </c>
      <c r="L270" s="35">
        <f t="shared" si="128"/>
        <v>208.6</v>
      </c>
      <c r="M270" s="35">
        <f t="shared" si="128"/>
        <v>0</v>
      </c>
      <c r="N270" s="31"/>
      <c r="O270" s="31"/>
      <c r="Z270" s="12"/>
    </row>
    <row r="271" spans="1:15" ht="42" customHeight="1">
      <c r="A271" s="73" t="s">
        <v>205</v>
      </c>
      <c r="B271" s="59" t="s">
        <v>69</v>
      </c>
      <c r="C271" s="59" t="s">
        <v>119</v>
      </c>
      <c r="D271" s="59" t="s">
        <v>211</v>
      </c>
      <c r="E271" s="59" t="s">
        <v>204</v>
      </c>
      <c r="F271" s="59" t="s">
        <v>298</v>
      </c>
      <c r="G271" s="35">
        <f t="shared" si="121"/>
        <v>190.5</v>
      </c>
      <c r="H271" s="35">
        <v>47.6</v>
      </c>
      <c r="I271" s="35">
        <v>47.6</v>
      </c>
      <c r="J271" s="35">
        <v>47.6</v>
      </c>
      <c r="K271" s="35">
        <v>47.7</v>
      </c>
      <c r="L271" s="35">
        <v>208.6</v>
      </c>
      <c r="M271" s="35">
        <v>0</v>
      </c>
      <c r="N271" s="31"/>
      <c r="O271" s="31"/>
    </row>
    <row r="272" spans="1:15" ht="23.25" customHeight="1">
      <c r="A272" s="63" t="s">
        <v>299</v>
      </c>
      <c r="B272" s="60" t="s">
        <v>69</v>
      </c>
      <c r="C272" s="60" t="s">
        <v>119</v>
      </c>
      <c r="D272" s="60" t="s">
        <v>300</v>
      </c>
      <c r="E272" s="60" t="s">
        <v>58</v>
      </c>
      <c r="F272" s="59"/>
      <c r="G272" s="61">
        <f>G274</f>
        <v>839.6</v>
      </c>
      <c r="H272" s="61">
        <f aca="true" t="shared" si="129" ref="H272:M272">H274</f>
        <v>209.9</v>
      </c>
      <c r="I272" s="61">
        <f t="shared" si="129"/>
        <v>209.9</v>
      </c>
      <c r="J272" s="61">
        <f t="shared" si="129"/>
        <v>209.9</v>
      </c>
      <c r="K272" s="61">
        <f t="shared" si="129"/>
        <v>209.9</v>
      </c>
      <c r="L272" s="61">
        <f t="shared" si="129"/>
        <v>1021.1</v>
      </c>
      <c r="M272" s="61">
        <f t="shared" si="129"/>
        <v>1338.9</v>
      </c>
      <c r="N272" s="31"/>
      <c r="O272" s="31"/>
    </row>
    <row r="273" spans="1:15" ht="45" customHeight="1">
      <c r="A273" s="57" t="s">
        <v>393</v>
      </c>
      <c r="B273" s="59" t="s">
        <v>69</v>
      </c>
      <c r="C273" s="59" t="s">
        <v>119</v>
      </c>
      <c r="D273" s="59" t="s">
        <v>301</v>
      </c>
      <c r="E273" s="59" t="s">
        <v>114</v>
      </c>
      <c r="F273" s="59"/>
      <c r="G273" s="61">
        <f>G274</f>
        <v>839.6</v>
      </c>
      <c r="H273" s="61">
        <f aca="true" t="shared" si="130" ref="H273:M273">H274</f>
        <v>209.9</v>
      </c>
      <c r="I273" s="61">
        <f t="shared" si="130"/>
        <v>209.9</v>
      </c>
      <c r="J273" s="61">
        <f t="shared" si="130"/>
        <v>209.9</v>
      </c>
      <c r="K273" s="61">
        <f t="shared" si="130"/>
        <v>209.9</v>
      </c>
      <c r="L273" s="61">
        <f t="shared" si="130"/>
        <v>1021.1</v>
      </c>
      <c r="M273" s="61">
        <f t="shared" si="130"/>
        <v>1338.9</v>
      </c>
      <c r="N273" s="31"/>
      <c r="O273" s="31"/>
    </row>
    <row r="274" spans="1:15" ht="23.25" customHeight="1">
      <c r="A274" s="40" t="s">
        <v>250</v>
      </c>
      <c r="B274" s="59" t="s">
        <v>69</v>
      </c>
      <c r="C274" s="59" t="s">
        <v>119</v>
      </c>
      <c r="D274" s="59" t="s">
        <v>301</v>
      </c>
      <c r="E274" s="59" t="s">
        <v>85</v>
      </c>
      <c r="F274" s="59" t="s">
        <v>47</v>
      </c>
      <c r="G274" s="35">
        <f>H274+I274+J274+K274</f>
        <v>839.6</v>
      </c>
      <c r="H274" s="35">
        <v>209.9</v>
      </c>
      <c r="I274" s="35">
        <v>209.9</v>
      </c>
      <c r="J274" s="35">
        <v>209.9</v>
      </c>
      <c r="K274" s="35">
        <v>209.9</v>
      </c>
      <c r="L274" s="35">
        <v>1021.1</v>
      </c>
      <c r="M274" s="35">
        <v>1338.9</v>
      </c>
      <c r="N274" s="31"/>
      <c r="O274" s="31"/>
    </row>
    <row r="275" spans="1:15" ht="23.25" customHeight="1">
      <c r="A275" s="77" t="s">
        <v>59</v>
      </c>
      <c r="B275" s="60" t="s">
        <v>69</v>
      </c>
      <c r="C275" s="60" t="s">
        <v>60</v>
      </c>
      <c r="D275" s="60" t="s">
        <v>139</v>
      </c>
      <c r="E275" s="60" t="s">
        <v>58</v>
      </c>
      <c r="F275" s="60"/>
      <c r="G275" s="61">
        <f>SUM(H275:K275)</f>
        <v>34695.600000000006</v>
      </c>
      <c r="H275" s="61">
        <f aca="true" t="shared" si="131" ref="H275:M275">H276+H278+H281+H297</f>
        <v>0</v>
      </c>
      <c r="I275" s="61">
        <f t="shared" si="131"/>
        <v>0</v>
      </c>
      <c r="J275" s="61">
        <f t="shared" si="131"/>
        <v>34695.600000000006</v>
      </c>
      <c r="K275" s="61">
        <f t="shared" si="131"/>
        <v>0</v>
      </c>
      <c r="L275" s="61">
        <f t="shared" si="131"/>
        <v>908.1</v>
      </c>
      <c r="M275" s="61">
        <f t="shared" si="131"/>
        <v>582.3</v>
      </c>
      <c r="N275" s="31"/>
      <c r="O275" s="31"/>
    </row>
    <row r="276" spans="1:15" ht="23.25" customHeight="1">
      <c r="A276" s="52" t="s">
        <v>243</v>
      </c>
      <c r="B276" s="59" t="s">
        <v>69</v>
      </c>
      <c r="C276" s="59" t="s">
        <v>60</v>
      </c>
      <c r="D276" s="59" t="s">
        <v>235</v>
      </c>
      <c r="E276" s="59" t="s">
        <v>198</v>
      </c>
      <c r="F276" s="59"/>
      <c r="G276" s="61">
        <f aca="true" t="shared" si="132" ref="G276:M276">G277</f>
        <v>0</v>
      </c>
      <c r="H276" s="61">
        <f t="shared" si="132"/>
        <v>0</v>
      </c>
      <c r="I276" s="61">
        <f t="shared" si="132"/>
        <v>0</v>
      </c>
      <c r="J276" s="61">
        <f t="shared" si="132"/>
        <v>0</v>
      </c>
      <c r="K276" s="61">
        <f t="shared" si="132"/>
        <v>0</v>
      </c>
      <c r="L276" s="61">
        <f t="shared" si="132"/>
        <v>908.1</v>
      </c>
      <c r="M276" s="61">
        <f t="shared" si="132"/>
        <v>0</v>
      </c>
      <c r="N276" s="31"/>
      <c r="O276" s="31"/>
    </row>
    <row r="277" spans="1:15" ht="23.25" customHeight="1">
      <c r="A277" s="16" t="s">
        <v>223</v>
      </c>
      <c r="B277" s="59" t="s">
        <v>69</v>
      </c>
      <c r="C277" s="59" t="s">
        <v>60</v>
      </c>
      <c r="D277" s="59" t="s">
        <v>235</v>
      </c>
      <c r="E277" s="59" t="s">
        <v>244</v>
      </c>
      <c r="F277" s="59" t="s">
        <v>52</v>
      </c>
      <c r="G277" s="35">
        <f>H277+I277+J277+K277</f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908.1</v>
      </c>
      <c r="M277" s="35">
        <v>0</v>
      </c>
      <c r="N277" s="31"/>
      <c r="O277" s="31"/>
    </row>
    <row r="278" spans="1:15" ht="23.25" customHeight="1">
      <c r="A278" s="51" t="s">
        <v>344</v>
      </c>
      <c r="B278" s="60" t="s">
        <v>69</v>
      </c>
      <c r="C278" s="60" t="s">
        <v>60</v>
      </c>
      <c r="D278" s="60" t="s">
        <v>258</v>
      </c>
      <c r="E278" s="60" t="s">
        <v>58</v>
      </c>
      <c r="F278" s="59"/>
      <c r="G278" s="35">
        <f>H278+I278+J278+K278</f>
        <v>1860</v>
      </c>
      <c r="H278" s="35">
        <f aca="true" t="shared" si="133" ref="H278:M279">H279</f>
        <v>0</v>
      </c>
      <c r="I278" s="35">
        <f t="shared" si="133"/>
        <v>0</v>
      </c>
      <c r="J278" s="35">
        <f t="shared" si="133"/>
        <v>1860</v>
      </c>
      <c r="K278" s="35">
        <f t="shared" si="133"/>
        <v>0</v>
      </c>
      <c r="L278" s="35">
        <f t="shared" si="133"/>
        <v>0</v>
      </c>
      <c r="M278" s="35">
        <f t="shared" si="133"/>
        <v>582.3</v>
      </c>
      <c r="N278" s="31"/>
      <c r="O278" s="31"/>
    </row>
    <row r="279" spans="1:15" ht="23.25" customHeight="1">
      <c r="A279" s="50" t="s">
        <v>345</v>
      </c>
      <c r="B279" s="58" t="s">
        <v>69</v>
      </c>
      <c r="C279" s="59" t="s">
        <v>60</v>
      </c>
      <c r="D279" s="59" t="s">
        <v>346</v>
      </c>
      <c r="E279" s="59" t="s">
        <v>114</v>
      </c>
      <c r="F279" s="59"/>
      <c r="G279" s="35">
        <f>G280</f>
        <v>1860</v>
      </c>
      <c r="H279" s="35">
        <f t="shared" si="133"/>
        <v>0</v>
      </c>
      <c r="I279" s="35">
        <f t="shared" si="133"/>
        <v>0</v>
      </c>
      <c r="J279" s="35">
        <f t="shared" si="133"/>
        <v>1860</v>
      </c>
      <c r="K279" s="35">
        <f t="shared" si="133"/>
        <v>0</v>
      </c>
      <c r="L279" s="35">
        <f t="shared" si="133"/>
        <v>0</v>
      </c>
      <c r="M279" s="35">
        <f t="shared" si="133"/>
        <v>582.3</v>
      </c>
      <c r="N279" s="31"/>
      <c r="O279" s="31"/>
    </row>
    <row r="280" spans="1:15" ht="23.25" customHeight="1">
      <c r="A280" s="40" t="s">
        <v>250</v>
      </c>
      <c r="B280" s="58" t="s">
        <v>69</v>
      </c>
      <c r="C280" s="59" t="s">
        <v>60</v>
      </c>
      <c r="D280" s="59" t="s">
        <v>346</v>
      </c>
      <c r="E280" s="59" t="s">
        <v>85</v>
      </c>
      <c r="F280" s="59" t="s">
        <v>47</v>
      </c>
      <c r="G280" s="35">
        <f>H280+I280+J280+K280</f>
        <v>1860</v>
      </c>
      <c r="H280" s="35">
        <v>0</v>
      </c>
      <c r="I280" s="35">
        <v>0</v>
      </c>
      <c r="J280" s="35">
        <v>1860</v>
      </c>
      <c r="K280" s="35">
        <v>0</v>
      </c>
      <c r="L280" s="35">
        <v>0</v>
      </c>
      <c r="M280" s="35">
        <v>582.3</v>
      </c>
      <c r="N280" s="31"/>
      <c r="O280" s="31"/>
    </row>
    <row r="281" spans="1:15" ht="69" customHeight="1">
      <c r="A281" s="88" t="s">
        <v>347</v>
      </c>
      <c r="B281" s="60" t="s">
        <v>69</v>
      </c>
      <c r="C281" s="60" t="s">
        <v>60</v>
      </c>
      <c r="D281" s="60" t="s">
        <v>303</v>
      </c>
      <c r="E281" s="60" t="s">
        <v>58</v>
      </c>
      <c r="F281" s="59"/>
      <c r="G281" s="61">
        <f>H281+I281+J281+K281</f>
        <v>18746.7</v>
      </c>
      <c r="H281" s="61">
        <f aca="true" t="shared" si="134" ref="H281:M281">H282+H284+H286</f>
        <v>0</v>
      </c>
      <c r="I281" s="61">
        <f t="shared" si="134"/>
        <v>0</v>
      </c>
      <c r="J281" s="61">
        <f t="shared" si="134"/>
        <v>18746.7</v>
      </c>
      <c r="K281" s="61">
        <f t="shared" si="134"/>
        <v>0</v>
      </c>
      <c r="L281" s="61">
        <f t="shared" si="134"/>
        <v>0</v>
      </c>
      <c r="M281" s="61">
        <f t="shared" si="134"/>
        <v>0</v>
      </c>
      <c r="N281" s="31"/>
      <c r="O281" s="31"/>
    </row>
    <row r="282" spans="1:15" ht="42.75" customHeight="1">
      <c r="A282" s="57" t="s">
        <v>348</v>
      </c>
      <c r="B282" s="59" t="s">
        <v>69</v>
      </c>
      <c r="C282" s="59" t="s">
        <v>60</v>
      </c>
      <c r="D282" s="59" t="s">
        <v>349</v>
      </c>
      <c r="E282" s="59" t="s">
        <v>114</v>
      </c>
      <c r="F282" s="59"/>
      <c r="G282" s="35">
        <f aca="true" t="shared" si="135" ref="G282:M282">G283</f>
        <v>14866.6</v>
      </c>
      <c r="H282" s="35">
        <f t="shared" si="135"/>
        <v>0</v>
      </c>
      <c r="I282" s="35">
        <f t="shared" si="135"/>
        <v>0</v>
      </c>
      <c r="J282" s="35">
        <f t="shared" si="135"/>
        <v>14866.6</v>
      </c>
      <c r="K282" s="35">
        <f t="shared" si="135"/>
        <v>0</v>
      </c>
      <c r="L282" s="35">
        <f t="shared" si="135"/>
        <v>0</v>
      </c>
      <c r="M282" s="35">
        <f t="shared" si="135"/>
        <v>0</v>
      </c>
      <c r="N282" s="31"/>
      <c r="O282" s="31"/>
    </row>
    <row r="283" spans="1:15" ht="14.25" customHeight="1">
      <c r="A283" s="56" t="s">
        <v>31</v>
      </c>
      <c r="B283" s="59" t="s">
        <v>69</v>
      </c>
      <c r="C283" s="59" t="s">
        <v>60</v>
      </c>
      <c r="D283" s="59" t="s">
        <v>349</v>
      </c>
      <c r="E283" s="59" t="s">
        <v>230</v>
      </c>
      <c r="F283" s="59" t="s">
        <v>52</v>
      </c>
      <c r="G283" s="35">
        <f>H283+I283+J283+K283</f>
        <v>14866.6</v>
      </c>
      <c r="H283" s="35">
        <v>0</v>
      </c>
      <c r="I283" s="35">
        <v>0</v>
      </c>
      <c r="J283" s="35">
        <f>14866.6</f>
        <v>14866.6</v>
      </c>
      <c r="K283" s="35">
        <v>0</v>
      </c>
      <c r="L283" s="35">
        <v>0</v>
      </c>
      <c r="M283" s="35">
        <v>0</v>
      </c>
      <c r="N283" s="31"/>
      <c r="O283" s="31"/>
    </row>
    <row r="284" spans="1:37" ht="78.75" customHeight="1">
      <c r="A284" s="57" t="s">
        <v>350</v>
      </c>
      <c r="B284" s="59" t="s">
        <v>69</v>
      </c>
      <c r="C284" s="59" t="s">
        <v>60</v>
      </c>
      <c r="D284" s="59" t="s">
        <v>351</v>
      </c>
      <c r="E284" s="59" t="s">
        <v>114</v>
      </c>
      <c r="F284" s="59"/>
      <c r="G284" s="35">
        <f aca="true" t="shared" si="136" ref="G284:M284">G285</f>
        <v>3487.3</v>
      </c>
      <c r="H284" s="35">
        <f t="shared" si="136"/>
        <v>0</v>
      </c>
      <c r="I284" s="35">
        <f t="shared" si="136"/>
        <v>0</v>
      </c>
      <c r="J284" s="35">
        <f t="shared" si="136"/>
        <v>3487.3</v>
      </c>
      <c r="K284" s="35">
        <f t="shared" si="136"/>
        <v>0</v>
      </c>
      <c r="L284" s="35">
        <f t="shared" si="136"/>
        <v>0</v>
      </c>
      <c r="M284" s="35">
        <f t="shared" si="136"/>
        <v>0</v>
      </c>
      <c r="N284" s="31"/>
      <c r="O284" s="31"/>
      <c r="AJ284" s="37">
        <f>G284+G286</f>
        <v>3880.1000000000004</v>
      </c>
      <c r="AK284" s="12"/>
    </row>
    <row r="285" spans="1:15" ht="17.25" customHeight="1">
      <c r="A285" s="56" t="s">
        <v>31</v>
      </c>
      <c r="B285" s="59" t="s">
        <v>69</v>
      </c>
      <c r="C285" s="59" t="s">
        <v>60</v>
      </c>
      <c r="D285" s="59" t="s">
        <v>351</v>
      </c>
      <c r="E285" s="59" t="s">
        <v>230</v>
      </c>
      <c r="F285" s="59" t="s">
        <v>52</v>
      </c>
      <c r="G285" s="35">
        <f>H285+I285+J285+K285</f>
        <v>3487.3</v>
      </c>
      <c r="H285" s="35">
        <v>0</v>
      </c>
      <c r="I285" s="35">
        <v>0</v>
      </c>
      <c r="J285" s="35">
        <f>3487.3</f>
        <v>3487.3</v>
      </c>
      <c r="K285" s="35">
        <v>0</v>
      </c>
      <c r="L285" s="35">
        <v>0</v>
      </c>
      <c r="M285" s="35">
        <v>0</v>
      </c>
      <c r="N285" s="31"/>
      <c r="O285" s="31"/>
    </row>
    <row r="286" spans="1:15" ht="69" customHeight="1">
      <c r="A286" s="69" t="s">
        <v>352</v>
      </c>
      <c r="B286" s="59" t="s">
        <v>69</v>
      </c>
      <c r="C286" s="59" t="s">
        <v>60</v>
      </c>
      <c r="D286" s="59" t="s">
        <v>304</v>
      </c>
      <c r="E286" s="59" t="s">
        <v>114</v>
      </c>
      <c r="F286" s="59"/>
      <c r="G286" s="35">
        <f aca="true" t="shared" si="137" ref="G286:M288">G287</f>
        <v>392.8</v>
      </c>
      <c r="H286" s="35">
        <f t="shared" si="137"/>
        <v>0</v>
      </c>
      <c r="I286" s="35">
        <f t="shared" si="137"/>
        <v>0</v>
      </c>
      <c r="J286" s="35">
        <f t="shared" si="137"/>
        <v>392.8</v>
      </c>
      <c r="K286" s="35">
        <f t="shared" si="137"/>
        <v>0</v>
      </c>
      <c r="L286" s="35">
        <f t="shared" si="137"/>
        <v>0</v>
      </c>
      <c r="M286" s="35">
        <f t="shared" si="137"/>
        <v>0</v>
      </c>
      <c r="N286" s="31"/>
      <c r="O286" s="31"/>
    </row>
    <row r="287" spans="1:15" ht="14.25" customHeight="1">
      <c r="A287" s="16" t="s">
        <v>247</v>
      </c>
      <c r="B287" s="59" t="s">
        <v>69</v>
      </c>
      <c r="C287" s="59" t="s">
        <v>60</v>
      </c>
      <c r="D287" s="59" t="s">
        <v>304</v>
      </c>
      <c r="E287" s="59" t="s">
        <v>85</v>
      </c>
      <c r="F287" s="59" t="s">
        <v>48</v>
      </c>
      <c r="G287" s="35">
        <f>H287+I287+J287+K287</f>
        <v>392.8</v>
      </c>
      <c r="H287" s="35">
        <v>0</v>
      </c>
      <c r="I287" s="35">
        <v>0</v>
      </c>
      <c r="J287" s="35">
        <f>392.8</f>
        <v>392.8</v>
      </c>
      <c r="K287" s="35">
        <v>0</v>
      </c>
      <c r="L287" s="35">
        <v>0</v>
      </c>
      <c r="M287" s="35">
        <v>0</v>
      </c>
      <c r="N287" s="31"/>
      <c r="O287" s="31"/>
    </row>
    <row r="288" spans="1:36" ht="72" customHeight="1" hidden="1">
      <c r="A288" s="72" t="s">
        <v>394</v>
      </c>
      <c r="B288" s="59" t="s">
        <v>69</v>
      </c>
      <c r="C288" s="59" t="s">
        <v>60</v>
      </c>
      <c r="D288" s="59" t="s">
        <v>305</v>
      </c>
      <c r="E288" s="59" t="s">
        <v>114</v>
      </c>
      <c r="F288" s="59"/>
      <c r="G288" s="18">
        <f t="shared" si="137"/>
        <v>0</v>
      </c>
      <c r="H288" s="35">
        <f t="shared" si="137"/>
        <v>0</v>
      </c>
      <c r="I288" s="35">
        <f t="shared" si="137"/>
        <v>0</v>
      </c>
      <c r="J288" s="18">
        <f t="shared" si="137"/>
        <v>0</v>
      </c>
      <c r="K288" s="35">
        <f t="shared" si="137"/>
        <v>0</v>
      </c>
      <c r="L288" s="35">
        <f t="shared" si="137"/>
        <v>0</v>
      </c>
      <c r="M288" s="35">
        <f t="shared" si="137"/>
        <v>0</v>
      </c>
      <c r="N288" s="31"/>
      <c r="O288" s="31"/>
      <c r="AJ288" s="37">
        <f>G288+G291+G294</f>
        <v>0</v>
      </c>
    </row>
    <row r="289" spans="1:15" ht="14.25" customHeight="1" hidden="1">
      <c r="A289" s="16" t="s">
        <v>247</v>
      </c>
      <c r="B289" s="59" t="s">
        <v>69</v>
      </c>
      <c r="C289" s="59" t="s">
        <v>60</v>
      </c>
      <c r="D289" s="59" t="s">
        <v>305</v>
      </c>
      <c r="E289" s="59" t="s">
        <v>85</v>
      </c>
      <c r="F289" s="59" t="s">
        <v>48</v>
      </c>
      <c r="G289" s="18">
        <f>H289+I289+J289+K289</f>
        <v>0</v>
      </c>
      <c r="H289" s="35">
        <v>0</v>
      </c>
      <c r="I289" s="35">
        <v>0</v>
      </c>
      <c r="J289" s="18"/>
      <c r="K289" s="35">
        <v>0</v>
      </c>
      <c r="L289" s="35">
        <v>0</v>
      </c>
      <c r="M289" s="35">
        <v>0</v>
      </c>
      <c r="N289" s="31"/>
      <c r="O289" s="31"/>
    </row>
    <row r="290" spans="1:15" ht="14.25" customHeight="1" hidden="1">
      <c r="A290" s="57" t="s">
        <v>348</v>
      </c>
      <c r="B290" s="59" t="s">
        <v>69</v>
      </c>
      <c r="C290" s="59" t="s">
        <v>60</v>
      </c>
      <c r="D290" s="59" t="s">
        <v>349</v>
      </c>
      <c r="E290" s="59" t="s">
        <v>198</v>
      </c>
      <c r="F290" s="59"/>
      <c r="G290" s="35">
        <f aca="true" t="shared" si="138" ref="G290:M290">G291</f>
        <v>0</v>
      </c>
      <c r="H290" s="35">
        <f t="shared" si="138"/>
        <v>0</v>
      </c>
      <c r="I290" s="35">
        <f t="shared" si="138"/>
        <v>0</v>
      </c>
      <c r="J290" s="35">
        <f t="shared" si="138"/>
        <v>0</v>
      </c>
      <c r="K290" s="35">
        <f t="shared" si="138"/>
        <v>0</v>
      </c>
      <c r="L290" s="35">
        <f t="shared" si="138"/>
        <v>0</v>
      </c>
      <c r="M290" s="35">
        <f t="shared" si="138"/>
        <v>0</v>
      </c>
      <c r="N290" s="31"/>
      <c r="O290" s="31"/>
    </row>
    <row r="291" spans="1:15" ht="66.75" customHeight="1" hidden="1">
      <c r="A291" s="56" t="s">
        <v>31</v>
      </c>
      <c r="B291" s="59" t="s">
        <v>69</v>
      </c>
      <c r="C291" s="59" t="s">
        <v>60</v>
      </c>
      <c r="D291" s="59" t="s">
        <v>349</v>
      </c>
      <c r="E291" s="59" t="s">
        <v>244</v>
      </c>
      <c r="F291" s="59" t="s">
        <v>52</v>
      </c>
      <c r="G291" s="35">
        <f>H291+I291+J291+K291</f>
        <v>0</v>
      </c>
      <c r="H291" s="35">
        <v>0</v>
      </c>
      <c r="I291" s="35">
        <v>0</v>
      </c>
      <c r="J291" s="35"/>
      <c r="K291" s="35">
        <v>0</v>
      </c>
      <c r="L291" s="35">
        <v>0</v>
      </c>
      <c r="M291" s="35">
        <v>0</v>
      </c>
      <c r="N291" s="31"/>
      <c r="O291" s="31"/>
    </row>
    <row r="292" spans="1:15" ht="14.25" customHeight="1" hidden="1">
      <c r="A292" s="57" t="s">
        <v>350</v>
      </c>
      <c r="B292" s="59" t="s">
        <v>69</v>
      </c>
      <c r="C292" s="59" t="s">
        <v>60</v>
      </c>
      <c r="D292" s="59" t="s">
        <v>351</v>
      </c>
      <c r="E292" s="59" t="s">
        <v>198</v>
      </c>
      <c r="F292" s="59"/>
      <c r="G292" s="35">
        <f aca="true" t="shared" si="139" ref="G292:M292">G293</f>
        <v>0</v>
      </c>
      <c r="H292" s="35">
        <f t="shared" si="139"/>
        <v>0</v>
      </c>
      <c r="I292" s="35">
        <f t="shared" si="139"/>
        <v>0</v>
      </c>
      <c r="J292" s="18">
        <f t="shared" si="139"/>
        <v>0</v>
      </c>
      <c r="K292" s="35">
        <f t="shared" si="139"/>
        <v>0</v>
      </c>
      <c r="L292" s="35">
        <f t="shared" si="139"/>
        <v>0</v>
      </c>
      <c r="M292" s="35">
        <f t="shared" si="139"/>
        <v>0</v>
      </c>
      <c r="N292" s="31"/>
      <c r="O292" s="31"/>
    </row>
    <row r="293" spans="1:15" ht="14.25" customHeight="1" hidden="1">
      <c r="A293" s="56" t="s">
        <v>31</v>
      </c>
      <c r="B293" s="59" t="s">
        <v>69</v>
      </c>
      <c r="C293" s="59" t="s">
        <v>60</v>
      </c>
      <c r="D293" s="59" t="s">
        <v>351</v>
      </c>
      <c r="E293" s="59" t="s">
        <v>244</v>
      </c>
      <c r="F293" s="59" t="s">
        <v>52</v>
      </c>
      <c r="G293" s="35">
        <f>H293+I293+J293+K293</f>
        <v>0</v>
      </c>
      <c r="H293" s="35">
        <v>0</v>
      </c>
      <c r="I293" s="35">
        <v>0</v>
      </c>
      <c r="J293" s="18"/>
      <c r="K293" s="35">
        <v>0</v>
      </c>
      <c r="L293" s="35">
        <v>0</v>
      </c>
      <c r="M293" s="35">
        <v>0</v>
      </c>
      <c r="N293" s="31"/>
      <c r="O293" s="31"/>
    </row>
    <row r="294" spans="1:15" ht="77.25" customHeight="1" hidden="1">
      <c r="A294" s="78" t="s">
        <v>315</v>
      </c>
      <c r="B294" s="60" t="s">
        <v>69</v>
      </c>
      <c r="C294" s="60" t="s">
        <v>60</v>
      </c>
      <c r="D294" s="60" t="s">
        <v>316</v>
      </c>
      <c r="E294" s="60" t="s">
        <v>58</v>
      </c>
      <c r="F294" s="60"/>
      <c r="G294" s="61">
        <f>H294+I294+J294+K294</f>
        <v>0</v>
      </c>
      <c r="H294" s="61">
        <f aca="true" t="shared" si="140" ref="H294:M295">H295</f>
        <v>0</v>
      </c>
      <c r="I294" s="61">
        <f t="shared" si="140"/>
        <v>0</v>
      </c>
      <c r="J294" s="61">
        <f t="shared" si="140"/>
        <v>0</v>
      </c>
      <c r="K294" s="61">
        <f t="shared" si="140"/>
        <v>0</v>
      </c>
      <c r="L294" s="61">
        <f t="shared" si="140"/>
        <v>0</v>
      </c>
      <c r="M294" s="61">
        <f t="shared" si="140"/>
        <v>0</v>
      </c>
      <c r="N294" s="31"/>
      <c r="O294" s="31"/>
    </row>
    <row r="295" spans="1:15" ht="14.25" customHeight="1" hidden="1">
      <c r="A295" s="56" t="s">
        <v>395</v>
      </c>
      <c r="B295" s="59" t="s">
        <v>69</v>
      </c>
      <c r="C295" s="59" t="s">
        <v>60</v>
      </c>
      <c r="D295" s="59" t="s">
        <v>396</v>
      </c>
      <c r="E295" s="59" t="s">
        <v>198</v>
      </c>
      <c r="F295" s="59"/>
      <c r="G295" s="35">
        <f>H295+I295+J295+K295</f>
        <v>0</v>
      </c>
      <c r="H295" s="35">
        <f t="shared" si="140"/>
        <v>0</v>
      </c>
      <c r="I295" s="35">
        <f t="shared" si="140"/>
        <v>0</v>
      </c>
      <c r="J295" s="35">
        <f t="shared" si="140"/>
        <v>0</v>
      </c>
      <c r="K295" s="35">
        <f t="shared" si="140"/>
        <v>0</v>
      </c>
      <c r="L295" s="35">
        <f t="shared" si="140"/>
        <v>0</v>
      </c>
      <c r="M295" s="35">
        <f t="shared" si="140"/>
        <v>0</v>
      </c>
      <c r="N295" s="31"/>
      <c r="O295" s="31"/>
    </row>
    <row r="296" spans="1:15" ht="14.25" customHeight="1" hidden="1">
      <c r="A296" s="16" t="s">
        <v>223</v>
      </c>
      <c r="B296" s="59" t="s">
        <v>69</v>
      </c>
      <c r="C296" s="59" t="s">
        <v>60</v>
      </c>
      <c r="D296" s="59" t="s">
        <v>396</v>
      </c>
      <c r="E296" s="59" t="s">
        <v>244</v>
      </c>
      <c r="F296" s="59" t="s">
        <v>52</v>
      </c>
      <c r="G296" s="35">
        <f>H296+I296+J296+K296</f>
        <v>0</v>
      </c>
      <c r="H296" s="35">
        <v>0</v>
      </c>
      <c r="I296" s="35">
        <f>1346-1346</f>
        <v>0</v>
      </c>
      <c r="J296" s="35">
        <f>1346-1346</f>
        <v>0</v>
      </c>
      <c r="K296" s="35"/>
      <c r="L296" s="35">
        <f>505.396-505.396</f>
        <v>0</v>
      </c>
      <c r="M296" s="35">
        <v>0</v>
      </c>
      <c r="N296" s="31"/>
      <c r="O296" s="31"/>
    </row>
    <row r="297" spans="1:16" ht="39" customHeight="1">
      <c r="A297" s="63" t="s">
        <v>306</v>
      </c>
      <c r="B297" s="64" t="s">
        <v>69</v>
      </c>
      <c r="C297" s="60" t="s">
        <v>60</v>
      </c>
      <c r="D297" s="60" t="s">
        <v>307</v>
      </c>
      <c r="E297" s="60" t="s">
        <v>58</v>
      </c>
      <c r="F297" s="60"/>
      <c r="G297" s="61">
        <f>H297+I297+J297+K297</f>
        <v>14088.900000000001</v>
      </c>
      <c r="H297" s="61">
        <f aca="true" t="shared" si="141" ref="H297:M297">H298+H300+H302</f>
        <v>0</v>
      </c>
      <c r="I297" s="61">
        <f t="shared" si="141"/>
        <v>0</v>
      </c>
      <c r="J297" s="61">
        <f t="shared" si="141"/>
        <v>14088.900000000001</v>
      </c>
      <c r="K297" s="61">
        <f t="shared" si="141"/>
        <v>0</v>
      </c>
      <c r="L297" s="61">
        <f t="shared" si="141"/>
        <v>0</v>
      </c>
      <c r="M297" s="61">
        <f t="shared" si="141"/>
        <v>0</v>
      </c>
      <c r="N297" s="29"/>
      <c r="O297" s="29">
        <f>O298</f>
        <v>1325.18628</v>
      </c>
      <c r="P297" s="29">
        <f>G297-O297</f>
        <v>12763.713720000002</v>
      </c>
    </row>
    <row r="298" spans="1:16" ht="27" customHeight="1">
      <c r="A298" s="69" t="s">
        <v>353</v>
      </c>
      <c r="B298" s="58" t="s">
        <v>69</v>
      </c>
      <c r="C298" s="59" t="s">
        <v>60</v>
      </c>
      <c r="D298" s="59" t="s">
        <v>354</v>
      </c>
      <c r="E298" s="59" t="s">
        <v>114</v>
      </c>
      <c r="F298" s="59"/>
      <c r="G298" s="35">
        <f aca="true" t="shared" si="142" ref="G298:M298">G299</f>
        <v>11172.9</v>
      </c>
      <c r="H298" s="35">
        <f t="shared" si="142"/>
        <v>0</v>
      </c>
      <c r="I298" s="35">
        <f t="shared" si="142"/>
        <v>0</v>
      </c>
      <c r="J298" s="35">
        <f t="shared" si="142"/>
        <v>11172.9</v>
      </c>
      <c r="K298" s="35">
        <f t="shared" si="142"/>
        <v>0</v>
      </c>
      <c r="L298" s="35">
        <f t="shared" si="142"/>
        <v>0</v>
      </c>
      <c r="M298" s="35">
        <f t="shared" si="142"/>
        <v>0</v>
      </c>
      <c r="N298" s="29"/>
      <c r="O298" s="29">
        <f>O299</f>
        <v>1325.18628</v>
      </c>
      <c r="P298" s="18">
        <f>G298-O298</f>
        <v>9847.71372</v>
      </c>
    </row>
    <row r="299" spans="1:16" ht="24.75" customHeight="1">
      <c r="A299" s="56" t="s">
        <v>31</v>
      </c>
      <c r="B299" s="58" t="s">
        <v>69</v>
      </c>
      <c r="C299" s="59" t="s">
        <v>60</v>
      </c>
      <c r="D299" s="59" t="s">
        <v>354</v>
      </c>
      <c r="E299" s="59" t="s">
        <v>230</v>
      </c>
      <c r="F299" s="59" t="s">
        <v>52</v>
      </c>
      <c r="G299" s="35">
        <f>H299+I299+J299+K299</f>
        <v>11172.9</v>
      </c>
      <c r="H299" s="35">
        <v>0</v>
      </c>
      <c r="I299" s="35">
        <v>0</v>
      </c>
      <c r="J299" s="35">
        <v>11172.9</v>
      </c>
      <c r="K299" s="35">
        <v>0</v>
      </c>
      <c r="L299" s="35">
        <v>0</v>
      </c>
      <c r="M299" s="35">
        <v>0</v>
      </c>
      <c r="N299" s="29"/>
      <c r="O299" s="18">
        <v>1325.18628</v>
      </c>
      <c r="P299" s="18">
        <f>G299-O299</f>
        <v>9847.71372</v>
      </c>
    </row>
    <row r="300" spans="1:15" ht="15" customHeight="1">
      <c r="A300" s="50" t="s">
        <v>355</v>
      </c>
      <c r="B300" s="58" t="s">
        <v>69</v>
      </c>
      <c r="C300" s="59" t="s">
        <v>60</v>
      </c>
      <c r="D300" s="59" t="s">
        <v>356</v>
      </c>
      <c r="E300" s="59" t="s">
        <v>114</v>
      </c>
      <c r="F300" s="59"/>
      <c r="G300" s="35">
        <f aca="true" t="shared" si="143" ref="G300:M300">G301</f>
        <v>2620.8</v>
      </c>
      <c r="H300" s="35">
        <f t="shared" si="143"/>
        <v>0</v>
      </c>
      <c r="I300" s="35">
        <f t="shared" si="143"/>
        <v>0</v>
      </c>
      <c r="J300" s="35">
        <f t="shared" si="143"/>
        <v>2620.8</v>
      </c>
      <c r="K300" s="35">
        <f t="shared" si="143"/>
        <v>0</v>
      </c>
      <c r="L300" s="35">
        <f t="shared" si="143"/>
        <v>0</v>
      </c>
      <c r="M300" s="35">
        <f t="shared" si="143"/>
        <v>0</v>
      </c>
      <c r="N300" s="31"/>
      <c r="O300" s="31"/>
    </row>
    <row r="301" spans="1:15" ht="72" customHeight="1">
      <c r="A301" s="56" t="s">
        <v>31</v>
      </c>
      <c r="B301" s="58" t="s">
        <v>69</v>
      </c>
      <c r="C301" s="59" t="s">
        <v>60</v>
      </c>
      <c r="D301" s="59" t="s">
        <v>356</v>
      </c>
      <c r="E301" s="59" t="s">
        <v>230</v>
      </c>
      <c r="F301" s="59" t="s">
        <v>52</v>
      </c>
      <c r="G301" s="35">
        <f>H301+I301+J301+K301</f>
        <v>2620.8</v>
      </c>
      <c r="H301" s="35">
        <v>0</v>
      </c>
      <c r="I301" s="35">
        <v>0</v>
      </c>
      <c r="J301" s="35">
        <v>2620.8</v>
      </c>
      <c r="K301" s="35">
        <v>0</v>
      </c>
      <c r="L301" s="35">
        <v>0</v>
      </c>
      <c r="M301" s="35">
        <v>0</v>
      </c>
      <c r="N301" s="31"/>
      <c r="O301" s="31"/>
    </row>
    <row r="302" spans="1:15" ht="15" customHeight="1">
      <c r="A302" s="69" t="s">
        <v>357</v>
      </c>
      <c r="B302" s="58" t="s">
        <v>69</v>
      </c>
      <c r="C302" s="59" t="s">
        <v>60</v>
      </c>
      <c r="D302" s="59" t="s">
        <v>358</v>
      </c>
      <c r="E302" s="59" t="s">
        <v>114</v>
      </c>
      <c r="F302" s="59"/>
      <c r="G302" s="35">
        <f aca="true" t="shared" si="144" ref="G302:M302">G303</f>
        <v>295.2</v>
      </c>
      <c r="H302" s="35">
        <f t="shared" si="144"/>
        <v>0</v>
      </c>
      <c r="I302" s="35">
        <f t="shared" si="144"/>
        <v>0</v>
      </c>
      <c r="J302" s="35">
        <f t="shared" si="144"/>
        <v>295.2</v>
      </c>
      <c r="K302" s="35">
        <f t="shared" si="144"/>
        <v>0</v>
      </c>
      <c r="L302" s="35">
        <f t="shared" si="144"/>
        <v>0</v>
      </c>
      <c r="M302" s="35">
        <f t="shared" si="144"/>
        <v>0</v>
      </c>
      <c r="N302" s="31"/>
      <c r="O302" s="31"/>
    </row>
    <row r="303" spans="1:15" ht="32.25" customHeight="1">
      <c r="A303" s="16" t="s">
        <v>247</v>
      </c>
      <c r="B303" s="58" t="s">
        <v>69</v>
      </c>
      <c r="C303" s="59" t="s">
        <v>60</v>
      </c>
      <c r="D303" s="59" t="s">
        <v>358</v>
      </c>
      <c r="E303" s="59" t="s">
        <v>85</v>
      </c>
      <c r="F303" s="59" t="s">
        <v>48</v>
      </c>
      <c r="G303" s="35">
        <f aca="true" t="shared" si="145" ref="G303:G333">H303+I303+J303+K303</f>
        <v>295.2</v>
      </c>
      <c r="H303" s="35">
        <v>0</v>
      </c>
      <c r="I303" s="35">
        <v>0</v>
      </c>
      <c r="J303" s="35">
        <v>295.2</v>
      </c>
      <c r="K303" s="35">
        <v>0</v>
      </c>
      <c r="L303" s="35">
        <v>0</v>
      </c>
      <c r="M303" s="35">
        <v>0</v>
      </c>
      <c r="N303" s="31"/>
      <c r="O303" s="31"/>
    </row>
    <row r="304" spans="1:15" ht="15" customHeight="1">
      <c r="A304" s="65" t="s">
        <v>140</v>
      </c>
      <c r="B304" s="60" t="s">
        <v>69</v>
      </c>
      <c r="C304" s="60" t="s">
        <v>61</v>
      </c>
      <c r="D304" s="60" t="s">
        <v>139</v>
      </c>
      <c r="E304" s="60" t="s">
        <v>58</v>
      </c>
      <c r="F304" s="60"/>
      <c r="G304" s="61">
        <f t="shared" si="145"/>
        <v>22628.200000000004</v>
      </c>
      <c r="H304" s="61">
        <f aca="true" t="shared" si="146" ref="H304:M304">H305+H313+H320</f>
        <v>903.1999999999999</v>
      </c>
      <c r="I304" s="61">
        <f t="shared" si="146"/>
        <v>903.3</v>
      </c>
      <c r="J304" s="61">
        <f t="shared" si="146"/>
        <v>19918.300000000003</v>
      </c>
      <c r="K304" s="61">
        <f t="shared" si="146"/>
        <v>903.4</v>
      </c>
      <c r="L304" s="61">
        <f t="shared" si="146"/>
        <v>16060.5</v>
      </c>
      <c r="M304" s="61">
        <f t="shared" si="146"/>
        <v>17500.6</v>
      </c>
      <c r="N304" s="31"/>
      <c r="O304" s="31"/>
    </row>
    <row r="305" spans="1:15" ht="68.25" customHeight="1">
      <c r="A305" s="65" t="s">
        <v>263</v>
      </c>
      <c r="B305" s="60" t="s">
        <v>69</v>
      </c>
      <c r="C305" s="60" t="s">
        <v>61</v>
      </c>
      <c r="D305" s="60" t="s">
        <v>258</v>
      </c>
      <c r="E305" s="60" t="s">
        <v>58</v>
      </c>
      <c r="F305" s="60"/>
      <c r="G305" s="61">
        <f t="shared" si="145"/>
        <v>3613.2000000000003</v>
      </c>
      <c r="H305" s="61">
        <f aca="true" t="shared" si="147" ref="H305:M305">H306+H308</f>
        <v>903.1999999999999</v>
      </c>
      <c r="I305" s="61">
        <f t="shared" si="147"/>
        <v>903.3</v>
      </c>
      <c r="J305" s="61">
        <f t="shared" si="147"/>
        <v>903.3</v>
      </c>
      <c r="K305" s="61">
        <f t="shared" si="147"/>
        <v>903.4</v>
      </c>
      <c r="L305" s="61">
        <f t="shared" si="147"/>
        <v>3613.2</v>
      </c>
      <c r="M305" s="61">
        <f t="shared" si="147"/>
        <v>3613.2</v>
      </c>
      <c r="N305" s="31"/>
      <c r="O305" s="31"/>
    </row>
    <row r="306" spans="1:15" ht="15" customHeight="1">
      <c r="A306" s="56" t="s">
        <v>308</v>
      </c>
      <c r="B306" s="60" t="s">
        <v>69</v>
      </c>
      <c r="C306" s="60" t="s">
        <v>61</v>
      </c>
      <c r="D306" s="60" t="s">
        <v>309</v>
      </c>
      <c r="E306" s="60" t="s">
        <v>114</v>
      </c>
      <c r="F306" s="59"/>
      <c r="G306" s="61">
        <f t="shared" si="145"/>
        <v>200</v>
      </c>
      <c r="H306" s="61">
        <f aca="true" t="shared" si="148" ref="H306:M306">H307</f>
        <v>50</v>
      </c>
      <c r="I306" s="61">
        <f t="shared" si="148"/>
        <v>50</v>
      </c>
      <c r="J306" s="61">
        <f t="shared" si="148"/>
        <v>50</v>
      </c>
      <c r="K306" s="61">
        <f t="shared" si="148"/>
        <v>50</v>
      </c>
      <c r="L306" s="61">
        <f t="shared" si="148"/>
        <v>200</v>
      </c>
      <c r="M306" s="61">
        <f t="shared" si="148"/>
        <v>200</v>
      </c>
      <c r="N306" s="31"/>
      <c r="O306" s="31"/>
    </row>
    <row r="307" spans="1:15" ht="45.75" customHeight="1">
      <c r="A307" s="40" t="s">
        <v>250</v>
      </c>
      <c r="B307" s="59" t="s">
        <v>69</v>
      </c>
      <c r="C307" s="59" t="s">
        <v>61</v>
      </c>
      <c r="D307" s="59" t="s">
        <v>309</v>
      </c>
      <c r="E307" s="59" t="s">
        <v>85</v>
      </c>
      <c r="F307" s="59" t="s">
        <v>47</v>
      </c>
      <c r="G307" s="35">
        <f t="shared" si="145"/>
        <v>200</v>
      </c>
      <c r="H307" s="35">
        <v>50</v>
      </c>
      <c r="I307" s="35">
        <v>50</v>
      </c>
      <c r="J307" s="35">
        <v>50</v>
      </c>
      <c r="K307" s="35">
        <v>50</v>
      </c>
      <c r="L307" s="35">
        <v>200</v>
      </c>
      <c r="M307" s="35">
        <v>200</v>
      </c>
      <c r="N307" s="31"/>
      <c r="O307" s="31"/>
    </row>
    <row r="308" spans="1:15" ht="42" customHeight="1">
      <c r="A308" s="65" t="s">
        <v>218</v>
      </c>
      <c r="B308" s="59" t="s">
        <v>69</v>
      </c>
      <c r="C308" s="59" t="s">
        <v>61</v>
      </c>
      <c r="D308" s="59" t="s">
        <v>219</v>
      </c>
      <c r="E308" s="59" t="s">
        <v>120</v>
      </c>
      <c r="F308" s="59"/>
      <c r="G308" s="61">
        <f t="shared" si="145"/>
        <v>3413.2000000000003</v>
      </c>
      <c r="H308" s="61">
        <f aca="true" t="shared" si="149" ref="H308:M308">H309+H312</f>
        <v>853.1999999999999</v>
      </c>
      <c r="I308" s="61">
        <f t="shared" si="149"/>
        <v>853.3</v>
      </c>
      <c r="J308" s="61">
        <f t="shared" si="149"/>
        <v>853.3</v>
      </c>
      <c r="K308" s="61">
        <f t="shared" si="149"/>
        <v>853.4</v>
      </c>
      <c r="L308" s="61">
        <f t="shared" si="149"/>
        <v>3413.2</v>
      </c>
      <c r="M308" s="61">
        <f t="shared" si="149"/>
        <v>3413.2</v>
      </c>
      <c r="N308" s="31"/>
      <c r="O308" s="31"/>
    </row>
    <row r="309" spans="1:15" ht="28.5" customHeight="1">
      <c r="A309" s="56" t="s">
        <v>15</v>
      </c>
      <c r="B309" s="59" t="s">
        <v>69</v>
      </c>
      <c r="C309" s="59" t="s">
        <v>61</v>
      </c>
      <c r="D309" s="59" t="s">
        <v>219</v>
      </c>
      <c r="E309" s="59" t="s">
        <v>95</v>
      </c>
      <c r="F309" s="59" t="s">
        <v>97</v>
      </c>
      <c r="G309" s="35">
        <f t="shared" si="145"/>
        <v>3413.2000000000003</v>
      </c>
      <c r="H309" s="35">
        <f aca="true" t="shared" si="150" ref="H309:M309">H310+H311</f>
        <v>853.1999999999999</v>
      </c>
      <c r="I309" s="35">
        <f t="shared" si="150"/>
        <v>853.3</v>
      </c>
      <c r="J309" s="35">
        <f t="shared" si="150"/>
        <v>853.3</v>
      </c>
      <c r="K309" s="35">
        <f t="shared" si="150"/>
        <v>853.4</v>
      </c>
      <c r="L309" s="35">
        <f t="shared" si="150"/>
        <v>3413.2</v>
      </c>
      <c r="M309" s="35">
        <f t="shared" si="150"/>
        <v>3413.2</v>
      </c>
      <c r="N309" s="31"/>
      <c r="O309" s="31"/>
    </row>
    <row r="310" spans="1:15" ht="28.5" customHeight="1">
      <c r="A310" s="56" t="s">
        <v>16</v>
      </c>
      <c r="B310" s="59" t="s">
        <v>69</v>
      </c>
      <c r="C310" s="59" t="s">
        <v>61</v>
      </c>
      <c r="D310" s="59" t="s">
        <v>219</v>
      </c>
      <c r="E310" s="59" t="s">
        <v>80</v>
      </c>
      <c r="F310" s="59" t="s">
        <v>98</v>
      </c>
      <c r="G310" s="35">
        <f t="shared" si="145"/>
        <v>2621.5</v>
      </c>
      <c r="H310" s="35">
        <v>655.3</v>
      </c>
      <c r="I310" s="35">
        <v>655.4</v>
      </c>
      <c r="J310" s="35">
        <v>655.4</v>
      </c>
      <c r="K310" s="35">
        <v>655.4</v>
      </c>
      <c r="L310" s="35">
        <v>2621.5</v>
      </c>
      <c r="M310" s="35">
        <v>2621.5</v>
      </c>
      <c r="N310" s="31"/>
      <c r="O310" s="31"/>
    </row>
    <row r="311" spans="1:15" ht="28.5" customHeight="1">
      <c r="A311" s="56" t="s">
        <v>18</v>
      </c>
      <c r="B311" s="59" t="s">
        <v>69</v>
      </c>
      <c r="C311" s="59" t="s">
        <v>61</v>
      </c>
      <c r="D311" s="59" t="s">
        <v>219</v>
      </c>
      <c r="E311" s="59" t="s">
        <v>80</v>
      </c>
      <c r="F311" s="59" t="s">
        <v>100</v>
      </c>
      <c r="G311" s="35">
        <f t="shared" si="145"/>
        <v>791.7</v>
      </c>
      <c r="H311" s="35">
        <v>197.9</v>
      </c>
      <c r="I311" s="35">
        <v>197.9</v>
      </c>
      <c r="J311" s="35">
        <v>197.9</v>
      </c>
      <c r="K311" s="35">
        <v>198</v>
      </c>
      <c r="L311" s="35">
        <v>791.7</v>
      </c>
      <c r="M311" s="35">
        <v>791.7</v>
      </c>
      <c r="N311" s="31"/>
      <c r="O311" s="31"/>
    </row>
    <row r="312" spans="1:15" ht="28.5" customHeight="1" hidden="1">
      <c r="A312" s="56" t="s">
        <v>231</v>
      </c>
      <c r="B312" s="59" t="s">
        <v>69</v>
      </c>
      <c r="C312" s="59" t="s">
        <v>61</v>
      </c>
      <c r="D312" s="59" t="s">
        <v>219</v>
      </c>
      <c r="E312" s="59" t="s">
        <v>80</v>
      </c>
      <c r="F312" s="59" t="s">
        <v>81</v>
      </c>
      <c r="G312" s="35">
        <f t="shared" si="145"/>
        <v>0</v>
      </c>
      <c r="H312" s="35"/>
      <c r="I312" s="35"/>
      <c r="J312" s="35"/>
      <c r="K312" s="35"/>
      <c r="L312" s="35"/>
      <c r="M312" s="35"/>
      <c r="N312" s="31"/>
      <c r="O312" s="31"/>
    </row>
    <row r="313" spans="1:15" ht="28.5" customHeight="1">
      <c r="A313" s="65" t="s">
        <v>241</v>
      </c>
      <c r="B313" s="60" t="s">
        <v>69</v>
      </c>
      <c r="C313" s="60" t="s">
        <v>61</v>
      </c>
      <c r="D313" s="60" t="s">
        <v>259</v>
      </c>
      <c r="E313" s="60" t="s">
        <v>58</v>
      </c>
      <c r="F313" s="59"/>
      <c r="G313" s="61">
        <f t="shared" si="145"/>
        <v>7366.6</v>
      </c>
      <c r="H313" s="61">
        <f aca="true" t="shared" si="151" ref="H313:M313">H314+H316+H318</f>
        <v>0</v>
      </c>
      <c r="I313" s="61">
        <f t="shared" si="151"/>
        <v>0</v>
      </c>
      <c r="J313" s="61">
        <f t="shared" si="151"/>
        <v>7366.6</v>
      </c>
      <c r="K313" s="61">
        <f t="shared" si="151"/>
        <v>0</v>
      </c>
      <c r="L313" s="61">
        <f t="shared" si="151"/>
        <v>7015.900000000001</v>
      </c>
      <c r="M313" s="61">
        <f t="shared" si="151"/>
        <v>7295.2</v>
      </c>
      <c r="N313" s="31"/>
      <c r="O313" s="31"/>
    </row>
    <row r="314" spans="1:15" ht="28.5" customHeight="1">
      <c r="A314" s="56" t="s">
        <v>397</v>
      </c>
      <c r="B314" s="59" t="s">
        <v>69</v>
      </c>
      <c r="C314" s="59" t="s">
        <v>61</v>
      </c>
      <c r="D314" s="59" t="s">
        <v>313</v>
      </c>
      <c r="E314" s="59" t="s">
        <v>114</v>
      </c>
      <c r="F314" s="59"/>
      <c r="G314" s="35">
        <f t="shared" si="145"/>
        <v>497.7</v>
      </c>
      <c r="H314" s="35">
        <f aca="true" t="shared" si="152" ref="H314:M314">H315</f>
        <v>0</v>
      </c>
      <c r="I314" s="35">
        <f t="shared" si="152"/>
        <v>0</v>
      </c>
      <c r="J314" s="35">
        <f t="shared" si="152"/>
        <v>497.7</v>
      </c>
      <c r="K314" s="35">
        <f t="shared" si="152"/>
        <v>0</v>
      </c>
      <c r="L314" s="35">
        <f t="shared" si="152"/>
        <v>147</v>
      </c>
      <c r="M314" s="35">
        <f t="shared" si="152"/>
        <v>152.8</v>
      </c>
      <c r="N314" s="31"/>
      <c r="O314" s="31"/>
    </row>
    <row r="315" spans="1:15" ht="28.5" customHeight="1">
      <c r="A315" s="16" t="s">
        <v>247</v>
      </c>
      <c r="B315" s="59" t="s">
        <v>69</v>
      </c>
      <c r="C315" s="59" t="s">
        <v>61</v>
      </c>
      <c r="D315" s="59" t="s">
        <v>313</v>
      </c>
      <c r="E315" s="59" t="s">
        <v>85</v>
      </c>
      <c r="F315" s="59" t="s">
        <v>48</v>
      </c>
      <c r="G315" s="35">
        <f t="shared" si="145"/>
        <v>497.7</v>
      </c>
      <c r="H315" s="35">
        <f>115.8-115.8</f>
        <v>0</v>
      </c>
      <c r="I315" s="35">
        <f>128.97-128.97</f>
        <v>0</v>
      </c>
      <c r="J315" s="35">
        <v>497.7</v>
      </c>
      <c r="K315" s="35">
        <v>0</v>
      </c>
      <c r="L315" s="35">
        <v>147</v>
      </c>
      <c r="M315" s="35">
        <v>152.8</v>
      </c>
      <c r="N315" s="31"/>
      <c r="O315" s="31"/>
    </row>
    <row r="316" spans="1:15" ht="28.5" customHeight="1">
      <c r="A316" s="69" t="s">
        <v>359</v>
      </c>
      <c r="B316" s="59" t="s">
        <v>69</v>
      </c>
      <c r="C316" s="59" t="s">
        <v>61</v>
      </c>
      <c r="D316" s="59" t="s">
        <v>203</v>
      </c>
      <c r="E316" s="59" t="s">
        <v>114</v>
      </c>
      <c r="F316" s="59"/>
      <c r="G316" s="35">
        <f t="shared" si="145"/>
        <v>6428.1</v>
      </c>
      <c r="H316" s="35">
        <f aca="true" t="shared" si="153" ref="H316:M316">H317</f>
        <v>0</v>
      </c>
      <c r="I316" s="35">
        <f t="shared" si="153"/>
        <v>0</v>
      </c>
      <c r="J316" s="35">
        <f t="shared" si="153"/>
        <v>6428.1</v>
      </c>
      <c r="K316" s="35">
        <f t="shared" si="153"/>
        <v>0</v>
      </c>
      <c r="L316" s="35">
        <f t="shared" si="153"/>
        <v>6428.1</v>
      </c>
      <c r="M316" s="35">
        <f t="shared" si="153"/>
        <v>7142.4</v>
      </c>
      <c r="N316" s="31"/>
      <c r="O316" s="31"/>
    </row>
    <row r="317" spans="1:15" ht="28.5" customHeight="1">
      <c r="A317" s="40" t="s">
        <v>250</v>
      </c>
      <c r="B317" s="59" t="s">
        <v>69</v>
      </c>
      <c r="C317" s="59" t="s">
        <v>61</v>
      </c>
      <c r="D317" s="59" t="s">
        <v>203</v>
      </c>
      <c r="E317" s="59" t="s">
        <v>85</v>
      </c>
      <c r="F317" s="59" t="s">
        <v>47</v>
      </c>
      <c r="G317" s="35">
        <f t="shared" si="145"/>
        <v>6428.1</v>
      </c>
      <c r="H317" s="35">
        <f>47.82603-47.82603</f>
        <v>0</v>
      </c>
      <c r="I317" s="35">
        <v>0</v>
      </c>
      <c r="J317" s="35">
        <v>6428.1</v>
      </c>
      <c r="K317" s="35">
        <v>0</v>
      </c>
      <c r="L317" s="35">
        <v>6428.1</v>
      </c>
      <c r="M317" s="35">
        <v>7142.4</v>
      </c>
      <c r="N317" s="31"/>
      <c r="O317" s="31"/>
    </row>
    <row r="318" spans="1:15" ht="34.5" customHeight="1">
      <c r="A318" s="69" t="s">
        <v>359</v>
      </c>
      <c r="B318" s="59" t="s">
        <v>69</v>
      </c>
      <c r="C318" s="59" t="s">
        <v>61</v>
      </c>
      <c r="D318" s="59" t="s">
        <v>314</v>
      </c>
      <c r="E318" s="59" t="s">
        <v>114</v>
      </c>
      <c r="F318" s="59"/>
      <c r="G318" s="35">
        <f t="shared" si="145"/>
        <v>440.8</v>
      </c>
      <c r="H318" s="35">
        <f aca="true" t="shared" si="154" ref="H318:M318">H319</f>
        <v>0</v>
      </c>
      <c r="I318" s="35">
        <f t="shared" si="154"/>
        <v>0</v>
      </c>
      <c r="J318" s="35">
        <f t="shared" si="154"/>
        <v>440.8</v>
      </c>
      <c r="K318" s="35">
        <f t="shared" si="154"/>
        <v>0</v>
      </c>
      <c r="L318" s="35">
        <f t="shared" si="154"/>
        <v>440.8</v>
      </c>
      <c r="M318" s="35">
        <f t="shared" si="154"/>
        <v>0</v>
      </c>
      <c r="N318" s="31"/>
      <c r="O318" s="31"/>
    </row>
    <row r="319" spans="1:15" ht="21" customHeight="1">
      <c r="A319" s="56" t="s">
        <v>231</v>
      </c>
      <c r="B319" s="59" t="s">
        <v>69</v>
      </c>
      <c r="C319" s="59" t="s">
        <v>61</v>
      </c>
      <c r="D319" s="59" t="s">
        <v>314</v>
      </c>
      <c r="E319" s="59" t="s">
        <v>85</v>
      </c>
      <c r="F319" s="59" t="s">
        <v>47</v>
      </c>
      <c r="G319" s="35">
        <f t="shared" si="145"/>
        <v>440.8</v>
      </c>
      <c r="H319" s="35">
        <f>47.82603-47.82603</f>
        <v>0</v>
      </c>
      <c r="I319" s="35">
        <v>0</v>
      </c>
      <c r="J319" s="35">
        <v>440.8</v>
      </c>
      <c r="K319" s="35">
        <v>0</v>
      </c>
      <c r="L319" s="35">
        <v>440.8</v>
      </c>
      <c r="M319" s="35">
        <v>0</v>
      </c>
      <c r="N319" s="31"/>
      <c r="O319" s="31"/>
    </row>
    <row r="320" spans="1:15" ht="38.25" customHeight="1">
      <c r="A320" s="65" t="s">
        <v>315</v>
      </c>
      <c r="B320" s="60" t="s">
        <v>69</v>
      </c>
      <c r="C320" s="60" t="s">
        <v>61</v>
      </c>
      <c r="D320" s="60" t="s">
        <v>316</v>
      </c>
      <c r="E320" s="60" t="s">
        <v>58</v>
      </c>
      <c r="F320" s="59"/>
      <c r="G320" s="61">
        <f t="shared" si="145"/>
        <v>11648.400000000001</v>
      </c>
      <c r="H320" s="61">
        <f aca="true" t="shared" si="155" ref="H320:M320">H321+H323+H325+H328</f>
        <v>0</v>
      </c>
      <c r="I320" s="61">
        <f t="shared" si="155"/>
        <v>0</v>
      </c>
      <c r="J320" s="61">
        <f t="shared" si="155"/>
        <v>11648.400000000001</v>
      </c>
      <c r="K320" s="61">
        <f t="shared" si="155"/>
        <v>0</v>
      </c>
      <c r="L320" s="61">
        <f t="shared" si="155"/>
        <v>5431.4</v>
      </c>
      <c r="M320" s="61">
        <f t="shared" si="155"/>
        <v>6592.2</v>
      </c>
      <c r="N320" s="31"/>
      <c r="O320" s="31"/>
    </row>
    <row r="321" spans="1:15" ht="28.5" customHeight="1">
      <c r="A321" s="42" t="s">
        <v>398</v>
      </c>
      <c r="B321" s="79" t="s">
        <v>69</v>
      </c>
      <c r="C321" s="79" t="s">
        <v>61</v>
      </c>
      <c r="D321" s="79" t="s">
        <v>399</v>
      </c>
      <c r="E321" s="79" t="s">
        <v>114</v>
      </c>
      <c r="F321" s="79"/>
      <c r="G321" s="91">
        <f t="shared" si="145"/>
        <v>4761</v>
      </c>
      <c r="H321" s="91">
        <f aca="true" t="shared" si="156" ref="H321:M323">H322</f>
        <v>0</v>
      </c>
      <c r="I321" s="91">
        <f t="shared" si="156"/>
        <v>0</v>
      </c>
      <c r="J321" s="91">
        <f t="shared" si="156"/>
        <v>4761</v>
      </c>
      <c r="K321" s="91">
        <f t="shared" si="156"/>
        <v>0</v>
      </c>
      <c r="L321" s="91">
        <f t="shared" si="156"/>
        <v>0</v>
      </c>
      <c r="M321" s="91">
        <f t="shared" si="156"/>
        <v>0</v>
      </c>
      <c r="N321" s="31"/>
      <c r="O321" s="31"/>
    </row>
    <row r="322" spans="1:15" ht="28.5" customHeight="1">
      <c r="A322" s="56" t="s">
        <v>231</v>
      </c>
      <c r="B322" s="59" t="s">
        <v>69</v>
      </c>
      <c r="C322" s="59" t="s">
        <v>61</v>
      </c>
      <c r="D322" s="59" t="s">
        <v>399</v>
      </c>
      <c r="E322" s="59" t="s">
        <v>85</v>
      </c>
      <c r="F322" s="59" t="s">
        <v>47</v>
      </c>
      <c r="G322" s="35">
        <f t="shared" si="145"/>
        <v>4761</v>
      </c>
      <c r="H322" s="35">
        <f>47.82603-47.82603</f>
        <v>0</v>
      </c>
      <c r="I322" s="35">
        <v>0</v>
      </c>
      <c r="J322" s="35">
        <v>4761</v>
      </c>
      <c r="K322" s="35">
        <v>0</v>
      </c>
      <c r="L322" s="35">
        <v>0</v>
      </c>
      <c r="M322" s="35">
        <v>0</v>
      </c>
      <c r="N322" s="31"/>
      <c r="O322" s="31"/>
    </row>
    <row r="323" spans="1:15" ht="21" customHeight="1">
      <c r="A323" s="42" t="s">
        <v>400</v>
      </c>
      <c r="B323" s="79" t="s">
        <v>69</v>
      </c>
      <c r="C323" s="79" t="s">
        <v>61</v>
      </c>
      <c r="D323" s="79" t="s">
        <v>401</v>
      </c>
      <c r="E323" s="79" t="s">
        <v>114</v>
      </c>
      <c r="F323" s="79"/>
      <c r="G323" s="91">
        <f t="shared" si="145"/>
        <v>1116.8</v>
      </c>
      <c r="H323" s="91">
        <f t="shared" si="156"/>
        <v>0</v>
      </c>
      <c r="I323" s="91">
        <f t="shared" si="156"/>
        <v>0</v>
      </c>
      <c r="J323" s="91">
        <f t="shared" si="156"/>
        <v>1116.8</v>
      </c>
      <c r="K323" s="91">
        <f t="shared" si="156"/>
        <v>0</v>
      </c>
      <c r="L323" s="91">
        <f t="shared" si="156"/>
        <v>0</v>
      </c>
      <c r="M323" s="91">
        <f t="shared" si="156"/>
        <v>0</v>
      </c>
      <c r="N323" s="31"/>
      <c r="O323" s="31"/>
    </row>
    <row r="324" spans="1:15" ht="28.5" customHeight="1">
      <c r="A324" s="56" t="s">
        <v>231</v>
      </c>
      <c r="B324" s="59" t="s">
        <v>69</v>
      </c>
      <c r="C324" s="59" t="s">
        <v>61</v>
      </c>
      <c r="D324" s="59" t="s">
        <v>401</v>
      </c>
      <c r="E324" s="59" t="s">
        <v>85</v>
      </c>
      <c r="F324" s="59" t="s">
        <v>47</v>
      </c>
      <c r="G324" s="35">
        <f t="shared" si="145"/>
        <v>1116.8</v>
      </c>
      <c r="H324" s="35">
        <f>47.82603-47.82603</f>
        <v>0</v>
      </c>
      <c r="I324" s="35">
        <v>0</v>
      </c>
      <c r="J324" s="35">
        <v>1116.8</v>
      </c>
      <c r="K324" s="35">
        <v>0</v>
      </c>
      <c r="L324" s="35">
        <v>0</v>
      </c>
      <c r="M324" s="35">
        <v>0</v>
      </c>
      <c r="N324" s="31"/>
      <c r="O324" s="31"/>
    </row>
    <row r="325" spans="1:15" ht="30" customHeight="1">
      <c r="A325" s="56" t="s">
        <v>402</v>
      </c>
      <c r="B325" s="79" t="s">
        <v>69</v>
      </c>
      <c r="C325" s="79" t="s">
        <v>61</v>
      </c>
      <c r="D325" s="79" t="s">
        <v>318</v>
      </c>
      <c r="E325" s="79" t="s">
        <v>114</v>
      </c>
      <c r="F325" s="79"/>
      <c r="G325" s="91">
        <f t="shared" si="145"/>
        <v>5270.6</v>
      </c>
      <c r="H325" s="91">
        <f aca="true" t="shared" si="157" ref="H325:M325">H327</f>
        <v>0</v>
      </c>
      <c r="I325" s="91">
        <f t="shared" si="157"/>
        <v>0</v>
      </c>
      <c r="J325" s="35">
        <f>J327+J326</f>
        <v>5270.6</v>
      </c>
      <c r="K325" s="91">
        <f t="shared" si="157"/>
        <v>0</v>
      </c>
      <c r="L325" s="91">
        <f t="shared" si="157"/>
        <v>5431.4</v>
      </c>
      <c r="M325" s="91">
        <f t="shared" si="157"/>
        <v>5592.2</v>
      </c>
      <c r="N325" s="31"/>
      <c r="O325" s="31"/>
    </row>
    <row r="326" spans="1:15" ht="21" customHeight="1">
      <c r="A326" s="40" t="s">
        <v>317</v>
      </c>
      <c r="B326" s="59" t="s">
        <v>69</v>
      </c>
      <c r="C326" s="59" t="s">
        <v>61</v>
      </c>
      <c r="D326" s="59" t="s">
        <v>318</v>
      </c>
      <c r="E326" s="59" t="s">
        <v>85</v>
      </c>
      <c r="F326" s="59" t="s">
        <v>163</v>
      </c>
      <c r="G326" s="92">
        <f t="shared" si="145"/>
        <v>2110.6508</v>
      </c>
      <c r="H326" s="35">
        <v>0</v>
      </c>
      <c r="I326" s="35">
        <v>0</v>
      </c>
      <c r="J326" s="92">
        <v>2110.6508</v>
      </c>
      <c r="K326" s="35">
        <v>0</v>
      </c>
      <c r="L326" s="35">
        <v>0</v>
      </c>
      <c r="M326" s="35">
        <v>0</v>
      </c>
      <c r="N326" s="31"/>
      <c r="O326" s="31"/>
    </row>
    <row r="327" spans="1:15" ht="18" customHeight="1">
      <c r="A327" s="40" t="s">
        <v>317</v>
      </c>
      <c r="B327" s="59" t="s">
        <v>69</v>
      </c>
      <c r="C327" s="59" t="s">
        <v>61</v>
      </c>
      <c r="D327" s="59" t="s">
        <v>318</v>
      </c>
      <c r="E327" s="59" t="s">
        <v>280</v>
      </c>
      <c r="F327" s="59" t="s">
        <v>163</v>
      </c>
      <c r="G327" s="92">
        <f t="shared" si="145"/>
        <v>3159.9492</v>
      </c>
      <c r="H327" s="35">
        <f>47.82603-47.82603</f>
        <v>0</v>
      </c>
      <c r="I327" s="35">
        <v>0</v>
      </c>
      <c r="J327" s="92">
        <v>3159.9492</v>
      </c>
      <c r="K327" s="35">
        <v>0</v>
      </c>
      <c r="L327" s="35">
        <v>5431.4</v>
      </c>
      <c r="M327" s="35">
        <v>5592.2</v>
      </c>
      <c r="N327" s="31"/>
      <c r="O327" s="31"/>
    </row>
    <row r="328" spans="1:15" ht="39.75" customHeight="1">
      <c r="A328" s="57" t="s">
        <v>403</v>
      </c>
      <c r="B328" s="59" t="s">
        <v>69</v>
      </c>
      <c r="C328" s="59" t="s">
        <v>61</v>
      </c>
      <c r="D328" s="59" t="s">
        <v>404</v>
      </c>
      <c r="E328" s="59" t="s">
        <v>114</v>
      </c>
      <c r="F328" s="59"/>
      <c r="G328" s="35">
        <f t="shared" si="145"/>
        <v>500</v>
      </c>
      <c r="H328" s="35">
        <f aca="true" t="shared" si="158" ref="H328:M328">H329</f>
        <v>0</v>
      </c>
      <c r="I328" s="35">
        <f t="shared" si="158"/>
        <v>0</v>
      </c>
      <c r="J328" s="35">
        <f t="shared" si="158"/>
        <v>500</v>
      </c>
      <c r="K328" s="35">
        <f t="shared" si="158"/>
        <v>0</v>
      </c>
      <c r="L328" s="35">
        <f t="shared" si="158"/>
        <v>0</v>
      </c>
      <c r="M328" s="35">
        <f t="shared" si="158"/>
        <v>1000</v>
      </c>
      <c r="N328" s="31"/>
      <c r="O328" s="31"/>
    </row>
    <row r="329" spans="1:15" ht="15" customHeight="1">
      <c r="A329" s="16" t="s">
        <v>247</v>
      </c>
      <c r="B329" s="59" t="s">
        <v>69</v>
      </c>
      <c r="C329" s="59" t="s">
        <v>61</v>
      </c>
      <c r="D329" s="59" t="s">
        <v>404</v>
      </c>
      <c r="E329" s="59" t="s">
        <v>85</v>
      </c>
      <c r="F329" s="59" t="s">
        <v>48</v>
      </c>
      <c r="G329" s="35">
        <f t="shared" si="145"/>
        <v>500</v>
      </c>
      <c r="H329" s="35">
        <v>0</v>
      </c>
      <c r="I329" s="35">
        <v>0</v>
      </c>
      <c r="J329" s="35">
        <v>500</v>
      </c>
      <c r="K329" s="35">
        <v>0</v>
      </c>
      <c r="L329" s="35">
        <v>0</v>
      </c>
      <c r="M329" s="35">
        <v>1000</v>
      </c>
      <c r="N329" s="31"/>
      <c r="O329" s="31"/>
    </row>
    <row r="330" spans="1:15" ht="30.75" customHeight="1">
      <c r="A330" s="54" t="s">
        <v>405</v>
      </c>
      <c r="B330" s="60" t="s">
        <v>69</v>
      </c>
      <c r="C330" s="60" t="s">
        <v>70</v>
      </c>
      <c r="D330" s="60" t="s">
        <v>139</v>
      </c>
      <c r="E330" s="60" t="s">
        <v>58</v>
      </c>
      <c r="F330" s="60"/>
      <c r="G330" s="61">
        <f t="shared" si="145"/>
        <v>1902.1</v>
      </c>
      <c r="H330" s="61">
        <f aca="true" t="shared" si="159" ref="H330:M330">H331</f>
        <v>475.5</v>
      </c>
      <c r="I330" s="61">
        <f t="shared" si="159"/>
        <v>475.5</v>
      </c>
      <c r="J330" s="61">
        <f t="shared" si="159"/>
        <v>475.5</v>
      </c>
      <c r="K330" s="61">
        <f t="shared" si="159"/>
        <v>475.6</v>
      </c>
      <c r="L330" s="61">
        <f t="shared" si="159"/>
        <v>1902.1000000000001</v>
      </c>
      <c r="M330" s="61">
        <f t="shared" si="159"/>
        <v>1902.1000000000001</v>
      </c>
      <c r="N330" s="31"/>
      <c r="O330" s="31"/>
    </row>
    <row r="331" spans="1:15" ht="63" customHeight="1">
      <c r="A331" s="65" t="s">
        <v>240</v>
      </c>
      <c r="B331" s="60" t="s">
        <v>69</v>
      </c>
      <c r="C331" s="60" t="s">
        <v>70</v>
      </c>
      <c r="D331" s="60" t="s">
        <v>257</v>
      </c>
      <c r="E331" s="60" t="s">
        <v>58</v>
      </c>
      <c r="F331" s="59"/>
      <c r="G331" s="61">
        <f t="shared" si="145"/>
        <v>1902.1</v>
      </c>
      <c r="H331" s="61">
        <f aca="true" t="shared" si="160" ref="H331:M331">H332+H334</f>
        <v>475.5</v>
      </c>
      <c r="I331" s="61">
        <f t="shared" si="160"/>
        <v>475.5</v>
      </c>
      <c r="J331" s="61">
        <f t="shared" si="160"/>
        <v>475.5</v>
      </c>
      <c r="K331" s="61">
        <f t="shared" si="160"/>
        <v>475.6</v>
      </c>
      <c r="L331" s="61">
        <f t="shared" si="160"/>
        <v>1902.1000000000001</v>
      </c>
      <c r="M331" s="61">
        <f t="shared" si="160"/>
        <v>1902.1000000000001</v>
      </c>
      <c r="N331" s="31"/>
      <c r="O331" s="31"/>
    </row>
    <row r="332" spans="1:15" ht="28.5" customHeight="1">
      <c r="A332" s="50" t="s">
        <v>406</v>
      </c>
      <c r="B332" s="59" t="s">
        <v>69</v>
      </c>
      <c r="C332" s="59" t="s">
        <v>70</v>
      </c>
      <c r="D332" s="59" t="s">
        <v>141</v>
      </c>
      <c r="E332" s="59" t="s">
        <v>89</v>
      </c>
      <c r="F332" s="59" t="s">
        <v>38</v>
      </c>
      <c r="G332" s="35">
        <f t="shared" si="145"/>
        <v>1902.1</v>
      </c>
      <c r="H332" s="35">
        <f>H333+H335</f>
        <v>475.5</v>
      </c>
      <c r="I332" s="35">
        <f>I333+I335</f>
        <v>475.5</v>
      </c>
      <c r="J332" s="35">
        <f>J333+J335</f>
        <v>475.5</v>
      </c>
      <c r="K332" s="35">
        <f>K333+K335+K334</f>
        <v>475.6</v>
      </c>
      <c r="L332" s="35">
        <f>L333+L335</f>
        <v>1902.1000000000001</v>
      </c>
      <c r="M332" s="35">
        <f>M333+M335+M334</f>
        <v>1902.1000000000001</v>
      </c>
      <c r="N332" s="31"/>
      <c r="O332" s="31"/>
    </row>
    <row r="333" spans="1:15" ht="18.75" customHeight="1">
      <c r="A333" s="67" t="s">
        <v>16</v>
      </c>
      <c r="B333" s="59" t="s">
        <v>69</v>
      </c>
      <c r="C333" s="59" t="s">
        <v>70</v>
      </c>
      <c r="D333" s="59" t="s">
        <v>141</v>
      </c>
      <c r="E333" s="59" t="s">
        <v>90</v>
      </c>
      <c r="F333" s="59" t="s">
        <v>39</v>
      </c>
      <c r="G333" s="35">
        <f t="shared" si="145"/>
        <v>1460.8999999999999</v>
      </c>
      <c r="H333" s="35">
        <v>365.2</v>
      </c>
      <c r="I333" s="35">
        <v>365.2</v>
      </c>
      <c r="J333" s="35">
        <v>365.2</v>
      </c>
      <c r="K333" s="35">
        <v>365.3</v>
      </c>
      <c r="L333" s="35">
        <v>1460.9</v>
      </c>
      <c r="M333" s="35">
        <v>1460.9</v>
      </c>
      <c r="N333" s="31"/>
      <c r="O333" s="31"/>
    </row>
    <row r="334" spans="1:15" ht="18" customHeight="1">
      <c r="A334" s="67" t="s">
        <v>17</v>
      </c>
      <c r="B334" s="59" t="s">
        <v>69</v>
      </c>
      <c r="C334" s="59" t="s">
        <v>70</v>
      </c>
      <c r="D334" s="59" t="s">
        <v>141</v>
      </c>
      <c r="E334" s="59" t="s">
        <v>93</v>
      </c>
      <c r="F334" s="59" t="s">
        <v>40</v>
      </c>
      <c r="G334" s="35">
        <f>K334</f>
        <v>0</v>
      </c>
      <c r="H334" s="35"/>
      <c r="I334" s="35"/>
      <c r="J334" s="35"/>
      <c r="K334" s="35"/>
      <c r="L334" s="35"/>
      <c r="M334" s="35"/>
      <c r="N334" s="31"/>
      <c r="O334" s="31"/>
    </row>
    <row r="335" spans="1:15" ht="23.25" customHeight="1">
      <c r="A335" s="67" t="s">
        <v>18</v>
      </c>
      <c r="B335" s="59" t="s">
        <v>69</v>
      </c>
      <c r="C335" s="59" t="s">
        <v>70</v>
      </c>
      <c r="D335" s="59" t="s">
        <v>141</v>
      </c>
      <c r="E335" s="59" t="s">
        <v>177</v>
      </c>
      <c r="F335" s="59" t="s">
        <v>41</v>
      </c>
      <c r="G335" s="35">
        <f aca="true" t="shared" si="161" ref="G335:G343">H335+I335+J335+K335</f>
        <v>441.2</v>
      </c>
      <c r="H335" s="35">
        <v>110.3</v>
      </c>
      <c r="I335" s="35">
        <v>110.3</v>
      </c>
      <c r="J335" s="35">
        <v>110.3</v>
      </c>
      <c r="K335" s="35">
        <v>110.3</v>
      </c>
      <c r="L335" s="35">
        <v>441.2</v>
      </c>
      <c r="M335" s="35">
        <v>441.2</v>
      </c>
      <c r="N335" s="31"/>
      <c r="O335" s="31"/>
    </row>
    <row r="336" spans="1:15" ht="28.5" customHeight="1">
      <c r="A336" s="66" t="s">
        <v>169</v>
      </c>
      <c r="B336" s="60" t="s">
        <v>69</v>
      </c>
      <c r="C336" s="60" t="s">
        <v>170</v>
      </c>
      <c r="D336" s="60" t="s">
        <v>139</v>
      </c>
      <c r="E336" s="60" t="s">
        <v>58</v>
      </c>
      <c r="F336" s="60"/>
      <c r="G336" s="61">
        <f t="shared" si="161"/>
        <v>0</v>
      </c>
      <c r="H336" s="61">
        <f aca="true" t="shared" si="162" ref="H336:M336">H341+H337</f>
        <v>0</v>
      </c>
      <c r="I336" s="61">
        <f t="shared" si="162"/>
        <v>0</v>
      </c>
      <c r="J336" s="61">
        <f t="shared" si="162"/>
        <v>0</v>
      </c>
      <c r="K336" s="61">
        <f t="shared" si="162"/>
        <v>0</v>
      </c>
      <c r="L336" s="61">
        <f t="shared" si="162"/>
        <v>0</v>
      </c>
      <c r="M336" s="61">
        <f t="shared" si="162"/>
        <v>0</v>
      </c>
      <c r="N336" s="31"/>
      <c r="O336" s="31"/>
    </row>
    <row r="337" spans="1:15" ht="16.5" customHeight="1">
      <c r="A337" s="66" t="s">
        <v>407</v>
      </c>
      <c r="B337" s="60" t="s">
        <v>69</v>
      </c>
      <c r="C337" s="60" t="s">
        <v>172</v>
      </c>
      <c r="D337" s="60" t="s">
        <v>139</v>
      </c>
      <c r="E337" s="60" t="s">
        <v>58</v>
      </c>
      <c r="F337" s="60"/>
      <c r="G337" s="61">
        <f t="shared" si="161"/>
        <v>0</v>
      </c>
      <c r="H337" s="61">
        <f aca="true" t="shared" si="163" ref="H337:M339">H338</f>
        <v>0</v>
      </c>
      <c r="I337" s="61">
        <f t="shared" si="163"/>
        <v>0</v>
      </c>
      <c r="J337" s="61">
        <f t="shared" si="163"/>
        <v>0</v>
      </c>
      <c r="K337" s="61">
        <f t="shared" si="163"/>
        <v>0</v>
      </c>
      <c r="L337" s="61">
        <f t="shared" si="163"/>
        <v>0</v>
      </c>
      <c r="M337" s="61">
        <f t="shared" si="163"/>
        <v>0</v>
      </c>
      <c r="N337" s="31"/>
      <c r="O337" s="31"/>
    </row>
    <row r="338" spans="1:15" ht="28.5" customHeight="1">
      <c r="A338" s="65" t="s">
        <v>263</v>
      </c>
      <c r="B338" s="60" t="s">
        <v>69</v>
      </c>
      <c r="C338" s="60" t="s">
        <v>172</v>
      </c>
      <c r="D338" s="60" t="s">
        <v>258</v>
      </c>
      <c r="E338" s="60" t="s">
        <v>58</v>
      </c>
      <c r="F338" s="60"/>
      <c r="G338" s="61">
        <f t="shared" si="161"/>
        <v>0</v>
      </c>
      <c r="H338" s="61">
        <f>H339</f>
        <v>0</v>
      </c>
      <c r="I338" s="61">
        <f t="shared" si="163"/>
        <v>0</v>
      </c>
      <c r="J338" s="61">
        <f t="shared" si="163"/>
        <v>0</v>
      </c>
      <c r="K338" s="61">
        <f t="shared" si="163"/>
        <v>0</v>
      </c>
      <c r="L338" s="61">
        <f t="shared" si="163"/>
        <v>0</v>
      </c>
      <c r="M338" s="61">
        <f t="shared" si="163"/>
        <v>0</v>
      </c>
      <c r="N338" s="31"/>
      <c r="O338" s="31"/>
    </row>
    <row r="339" spans="1:15" ht="30" customHeight="1">
      <c r="A339" s="56" t="s">
        <v>218</v>
      </c>
      <c r="B339" s="59" t="s">
        <v>69</v>
      </c>
      <c r="C339" s="59" t="s">
        <v>172</v>
      </c>
      <c r="D339" s="59" t="s">
        <v>219</v>
      </c>
      <c r="E339" s="59" t="s">
        <v>120</v>
      </c>
      <c r="F339" s="60"/>
      <c r="G339" s="61">
        <f t="shared" si="161"/>
        <v>0</v>
      </c>
      <c r="H339" s="61">
        <f>H340</f>
        <v>0</v>
      </c>
      <c r="I339" s="61">
        <f t="shared" si="163"/>
        <v>0</v>
      </c>
      <c r="J339" s="61">
        <f t="shared" si="163"/>
        <v>0</v>
      </c>
      <c r="K339" s="61">
        <f t="shared" si="163"/>
        <v>0</v>
      </c>
      <c r="L339" s="61">
        <f t="shared" si="163"/>
        <v>0</v>
      </c>
      <c r="M339" s="61">
        <f t="shared" si="163"/>
        <v>0</v>
      </c>
      <c r="N339" s="31"/>
      <c r="O339" s="31"/>
    </row>
    <row r="340" spans="1:15" ht="28.5" customHeight="1">
      <c r="A340" s="40" t="s">
        <v>250</v>
      </c>
      <c r="B340" s="59" t="s">
        <v>69</v>
      </c>
      <c r="C340" s="59" t="s">
        <v>172</v>
      </c>
      <c r="D340" s="59" t="s">
        <v>219</v>
      </c>
      <c r="E340" s="59" t="s">
        <v>80</v>
      </c>
      <c r="F340" s="59" t="s">
        <v>81</v>
      </c>
      <c r="G340" s="61">
        <f t="shared" si="161"/>
        <v>0</v>
      </c>
      <c r="H340" s="61">
        <v>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31"/>
      <c r="O340" s="31"/>
    </row>
    <row r="341" spans="1:15" ht="22.5" customHeight="1">
      <c r="A341" s="65" t="s">
        <v>171</v>
      </c>
      <c r="B341" s="60" t="s">
        <v>69</v>
      </c>
      <c r="C341" s="60" t="s">
        <v>172</v>
      </c>
      <c r="D341" s="60" t="s">
        <v>173</v>
      </c>
      <c r="E341" s="60" t="s">
        <v>114</v>
      </c>
      <c r="F341" s="60"/>
      <c r="G341" s="61">
        <f t="shared" si="161"/>
        <v>0</v>
      </c>
      <c r="H341" s="61">
        <f aca="true" t="shared" si="164" ref="H341:M341">H342</f>
        <v>0</v>
      </c>
      <c r="I341" s="61">
        <f t="shared" si="164"/>
        <v>0</v>
      </c>
      <c r="J341" s="61">
        <f t="shared" si="164"/>
        <v>0</v>
      </c>
      <c r="K341" s="61">
        <f t="shared" si="164"/>
        <v>0</v>
      </c>
      <c r="L341" s="61">
        <f t="shared" si="164"/>
        <v>0</v>
      </c>
      <c r="M341" s="61">
        <f t="shared" si="164"/>
        <v>0</v>
      </c>
      <c r="N341" s="31"/>
      <c r="O341" s="31"/>
    </row>
    <row r="342" spans="1:15" ht="22.5" customHeight="1">
      <c r="A342" s="56" t="s">
        <v>115</v>
      </c>
      <c r="B342" s="59" t="s">
        <v>69</v>
      </c>
      <c r="C342" s="59" t="s">
        <v>172</v>
      </c>
      <c r="D342" s="59" t="s">
        <v>173</v>
      </c>
      <c r="E342" s="59" t="s">
        <v>85</v>
      </c>
      <c r="F342" s="59" t="s">
        <v>47</v>
      </c>
      <c r="G342" s="35">
        <f t="shared" si="161"/>
        <v>0</v>
      </c>
      <c r="H342" s="35"/>
      <c r="I342" s="35"/>
      <c r="J342" s="35"/>
      <c r="K342" s="35"/>
      <c r="L342" s="35"/>
      <c r="M342" s="35"/>
      <c r="N342" s="31"/>
      <c r="O342" s="31"/>
    </row>
    <row r="343" spans="1:15" ht="21.75" customHeight="1">
      <c r="A343" s="65" t="s">
        <v>408</v>
      </c>
      <c r="B343" s="60" t="s">
        <v>69</v>
      </c>
      <c r="C343" s="60" t="s">
        <v>409</v>
      </c>
      <c r="D343" s="60" t="s">
        <v>139</v>
      </c>
      <c r="E343" s="60" t="s">
        <v>58</v>
      </c>
      <c r="F343" s="60"/>
      <c r="G343" s="61">
        <f t="shared" si="161"/>
        <v>54</v>
      </c>
      <c r="H343" s="61">
        <f aca="true" t="shared" si="165" ref="H343:M345">H344</f>
        <v>0</v>
      </c>
      <c r="I343" s="61">
        <f t="shared" si="165"/>
        <v>42</v>
      </c>
      <c r="J343" s="61">
        <f t="shared" si="165"/>
        <v>2</v>
      </c>
      <c r="K343" s="61">
        <f t="shared" si="165"/>
        <v>10</v>
      </c>
      <c r="L343" s="61">
        <f>L344</f>
        <v>54</v>
      </c>
      <c r="M343" s="61">
        <f>M344</f>
        <v>54</v>
      </c>
      <c r="N343" s="31"/>
      <c r="O343" s="31"/>
    </row>
    <row r="344" spans="1:15" ht="24.75" customHeight="1">
      <c r="A344" s="65" t="s">
        <v>239</v>
      </c>
      <c r="B344" s="60" t="s">
        <v>69</v>
      </c>
      <c r="C344" s="60" t="s">
        <v>63</v>
      </c>
      <c r="D344" s="60" t="s">
        <v>319</v>
      </c>
      <c r="E344" s="60" t="s">
        <v>114</v>
      </c>
      <c r="F344" s="60"/>
      <c r="G344" s="61">
        <f>G345</f>
        <v>54</v>
      </c>
      <c r="H344" s="61">
        <f t="shared" si="165"/>
        <v>0</v>
      </c>
      <c r="I344" s="61">
        <f t="shared" si="165"/>
        <v>42</v>
      </c>
      <c r="J344" s="61">
        <f t="shared" si="165"/>
        <v>2</v>
      </c>
      <c r="K344" s="61">
        <f t="shared" si="165"/>
        <v>10</v>
      </c>
      <c r="L344" s="61">
        <f>L345</f>
        <v>54</v>
      </c>
      <c r="M344" s="61">
        <f>M345</f>
        <v>54</v>
      </c>
      <c r="N344" s="31"/>
      <c r="O344" s="31"/>
    </row>
    <row r="345" spans="1:15" ht="26.25" customHeight="1">
      <c r="A345" s="69" t="s">
        <v>264</v>
      </c>
      <c r="B345" s="59" t="s">
        <v>69</v>
      </c>
      <c r="C345" s="59" t="s">
        <v>63</v>
      </c>
      <c r="D345" s="59" t="s">
        <v>156</v>
      </c>
      <c r="E345" s="59" t="s">
        <v>114</v>
      </c>
      <c r="F345" s="60"/>
      <c r="G345" s="35">
        <f>H345+I345+J345+K345</f>
        <v>54</v>
      </c>
      <c r="H345" s="35">
        <f>H346</f>
        <v>0</v>
      </c>
      <c r="I345" s="35">
        <f t="shared" si="165"/>
        <v>42</v>
      </c>
      <c r="J345" s="35">
        <f t="shared" si="165"/>
        <v>2</v>
      </c>
      <c r="K345" s="35">
        <f t="shared" si="165"/>
        <v>10</v>
      </c>
      <c r="L345" s="35">
        <f t="shared" si="165"/>
        <v>54</v>
      </c>
      <c r="M345" s="35">
        <f t="shared" si="165"/>
        <v>54</v>
      </c>
      <c r="N345" s="31"/>
      <c r="O345" s="31"/>
    </row>
    <row r="346" spans="1:15" ht="26.25" customHeight="1">
      <c r="A346" s="56" t="s">
        <v>75</v>
      </c>
      <c r="B346" s="59" t="s">
        <v>69</v>
      </c>
      <c r="C346" s="59" t="s">
        <v>63</v>
      </c>
      <c r="D346" s="59" t="s">
        <v>156</v>
      </c>
      <c r="E346" s="59" t="s">
        <v>85</v>
      </c>
      <c r="F346" s="59" t="s">
        <v>274</v>
      </c>
      <c r="G346" s="35">
        <f>H346+I346+J346+K346</f>
        <v>54</v>
      </c>
      <c r="H346" s="35">
        <v>0</v>
      </c>
      <c r="I346" s="35">
        <v>42</v>
      </c>
      <c r="J346" s="35">
        <v>2</v>
      </c>
      <c r="K346" s="35">
        <v>10</v>
      </c>
      <c r="L346" s="35">
        <v>54</v>
      </c>
      <c r="M346" s="35">
        <v>54</v>
      </c>
      <c r="N346" s="31"/>
      <c r="O346" s="31"/>
    </row>
    <row r="347" spans="1:15" ht="24.75" customHeight="1">
      <c r="A347" s="65" t="s">
        <v>64</v>
      </c>
      <c r="B347" s="60"/>
      <c r="C347" s="60"/>
      <c r="D347" s="60"/>
      <c r="E347" s="60"/>
      <c r="F347" s="60"/>
      <c r="G347" s="61">
        <f>SUM(H347:K347)</f>
        <v>26457.5</v>
      </c>
      <c r="H347" s="61">
        <f aca="true" t="shared" si="166" ref="H347:M347">H348+H350+H352+H363+H364</f>
        <v>5929.499999999999</v>
      </c>
      <c r="I347" s="61">
        <f t="shared" si="166"/>
        <v>5669.799999999999</v>
      </c>
      <c r="J347" s="61">
        <f t="shared" si="166"/>
        <v>8815</v>
      </c>
      <c r="K347" s="61">
        <f t="shared" si="166"/>
        <v>6043.200000000001</v>
      </c>
      <c r="L347" s="61">
        <f t="shared" si="166"/>
        <v>31637.999999999993</v>
      </c>
      <c r="M347" s="61">
        <f t="shared" si="166"/>
        <v>23184.299999999996</v>
      </c>
      <c r="N347" s="31"/>
      <c r="O347" s="31"/>
    </row>
    <row r="348" spans="1:15" ht="13.5" customHeight="1">
      <c r="A348" s="56" t="s">
        <v>15</v>
      </c>
      <c r="B348" s="59"/>
      <c r="C348" s="59"/>
      <c r="D348" s="59"/>
      <c r="E348" s="59"/>
      <c r="F348" s="59" t="s">
        <v>38</v>
      </c>
      <c r="G348" s="35">
        <f>H348+I348+J348+K348</f>
        <v>20448.8</v>
      </c>
      <c r="H348" s="35">
        <f aca="true" t="shared" si="167" ref="H348:M348">H349+H351</f>
        <v>5111.9</v>
      </c>
      <c r="I348" s="35">
        <f t="shared" si="167"/>
        <v>5112.2</v>
      </c>
      <c r="J348" s="35">
        <f t="shared" si="167"/>
        <v>5112.5</v>
      </c>
      <c r="K348" s="35">
        <f t="shared" si="167"/>
        <v>5112.200000000001</v>
      </c>
      <c r="L348" s="35">
        <f t="shared" si="167"/>
        <v>20448.799999999996</v>
      </c>
      <c r="M348" s="35">
        <f t="shared" si="167"/>
        <v>20448.799999999996</v>
      </c>
      <c r="N348" s="31"/>
      <c r="O348" s="31"/>
    </row>
    <row r="349" spans="1:15" ht="13.5" customHeight="1">
      <c r="A349" s="67" t="s">
        <v>16</v>
      </c>
      <c r="B349" s="59"/>
      <c r="C349" s="59"/>
      <c r="D349" s="59"/>
      <c r="E349" s="59"/>
      <c r="F349" s="59" t="s">
        <v>39</v>
      </c>
      <c r="G349" s="35">
        <f aca="true" t="shared" si="168" ref="G349:G369">H349+I349+J349+K349</f>
        <v>15705.59</v>
      </c>
      <c r="H349" s="35">
        <f aca="true" t="shared" si="169" ref="H349:M349">H373+H392+H422+H426+H430+H434+H414</f>
        <v>3926.2</v>
      </c>
      <c r="I349" s="35">
        <f t="shared" si="169"/>
        <v>3926.3999999999996</v>
      </c>
      <c r="J349" s="35">
        <f t="shared" si="169"/>
        <v>3926.6</v>
      </c>
      <c r="K349" s="35">
        <f t="shared" si="169"/>
        <v>3926.3900000000003</v>
      </c>
      <c r="L349" s="35">
        <f t="shared" si="169"/>
        <v>15705.589999999997</v>
      </c>
      <c r="M349" s="35">
        <f t="shared" si="169"/>
        <v>15705.589999999997</v>
      </c>
      <c r="N349" s="31"/>
      <c r="O349" s="31"/>
    </row>
    <row r="350" spans="1:15" ht="16.5" customHeight="1">
      <c r="A350" s="67" t="s">
        <v>17</v>
      </c>
      <c r="B350" s="59"/>
      <c r="C350" s="59"/>
      <c r="D350" s="59"/>
      <c r="E350" s="59"/>
      <c r="F350" s="59" t="s">
        <v>40</v>
      </c>
      <c r="G350" s="35">
        <f t="shared" si="168"/>
        <v>0</v>
      </c>
      <c r="H350" s="35">
        <f aca="true" t="shared" si="170" ref="H350:M350">H374+H393</f>
        <v>0</v>
      </c>
      <c r="I350" s="35">
        <f t="shared" si="170"/>
        <v>0</v>
      </c>
      <c r="J350" s="35">
        <f t="shared" si="170"/>
        <v>0</v>
      </c>
      <c r="K350" s="35">
        <f t="shared" si="170"/>
        <v>0</v>
      </c>
      <c r="L350" s="35">
        <f t="shared" si="170"/>
        <v>0</v>
      </c>
      <c r="M350" s="35">
        <f t="shared" si="170"/>
        <v>0</v>
      </c>
      <c r="N350" s="31"/>
      <c r="O350" s="31"/>
    </row>
    <row r="351" spans="1:15" ht="20.25" customHeight="1">
      <c r="A351" s="67" t="s">
        <v>18</v>
      </c>
      <c r="B351" s="59"/>
      <c r="C351" s="59"/>
      <c r="D351" s="59"/>
      <c r="E351" s="59"/>
      <c r="F351" s="59" t="s">
        <v>41</v>
      </c>
      <c r="G351" s="35">
        <f t="shared" si="168"/>
        <v>4743.21</v>
      </c>
      <c r="H351" s="35">
        <f aca="true" t="shared" si="171" ref="H351:M351">H375+H394+H423+H427+H431+H435+H415</f>
        <v>1185.6999999999998</v>
      </c>
      <c r="I351" s="35">
        <f t="shared" si="171"/>
        <v>1185.8</v>
      </c>
      <c r="J351" s="35">
        <f t="shared" si="171"/>
        <v>1185.9</v>
      </c>
      <c r="K351" s="35">
        <f t="shared" si="171"/>
        <v>1185.81</v>
      </c>
      <c r="L351" s="35">
        <f t="shared" si="171"/>
        <v>4743.21</v>
      </c>
      <c r="M351" s="35">
        <f t="shared" si="171"/>
        <v>4743.21</v>
      </c>
      <c r="N351" s="31"/>
      <c r="O351" s="31"/>
    </row>
    <row r="352" spans="1:15" ht="18" customHeight="1">
      <c r="A352" s="67" t="s">
        <v>19</v>
      </c>
      <c r="B352" s="59"/>
      <c r="C352" s="59"/>
      <c r="D352" s="59"/>
      <c r="E352" s="59"/>
      <c r="F352" s="59" t="s">
        <v>43</v>
      </c>
      <c r="G352" s="35">
        <f t="shared" si="168"/>
        <v>5607.1</v>
      </c>
      <c r="H352" s="35">
        <f aca="true" t="shared" si="172" ref="H352:M352">H353+H354+H355+H361+H362</f>
        <v>754.6999999999999</v>
      </c>
      <c r="I352" s="35">
        <f t="shared" si="172"/>
        <v>373.9</v>
      </c>
      <c r="J352" s="35">
        <f t="shared" si="172"/>
        <v>3604.5</v>
      </c>
      <c r="K352" s="35">
        <f t="shared" si="172"/>
        <v>874.0000000000001</v>
      </c>
      <c r="L352" s="35">
        <f t="shared" si="172"/>
        <v>10787.6</v>
      </c>
      <c r="M352" s="35">
        <f t="shared" si="172"/>
        <v>2333.9</v>
      </c>
      <c r="N352" s="31"/>
      <c r="O352" s="31"/>
    </row>
    <row r="353" spans="1:15" ht="13.5" customHeight="1">
      <c r="A353" s="67" t="s">
        <v>20</v>
      </c>
      <c r="B353" s="59"/>
      <c r="C353" s="59"/>
      <c r="D353" s="59"/>
      <c r="E353" s="59"/>
      <c r="F353" s="59" t="s">
        <v>44</v>
      </c>
      <c r="G353" s="35">
        <f t="shared" si="168"/>
        <v>52.300000000000004</v>
      </c>
      <c r="H353" s="35">
        <f aca="true" t="shared" si="173" ref="H353:M353">H377+H396</f>
        <v>13</v>
      </c>
      <c r="I353" s="35">
        <f t="shared" si="173"/>
        <v>13.1</v>
      </c>
      <c r="J353" s="35">
        <f t="shared" si="173"/>
        <v>13.1</v>
      </c>
      <c r="K353" s="35">
        <f t="shared" si="173"/>
        <v>13.1</v>
      </c>
      <c r="L353" s="35">
        <f t="shared" si="173"/>
        <v>54.4</v>
      </c>
      <c r="M353" s="35">
        <f t="shared" si="173"/>
        <v>56.599999999999994</v>
      </c>
      <c r="N353" s="31"/>
      <c r="O353" s="31"/>
    </row>
    <row r="354" spans="1:15" ht="13.5" customHeight="1">
      <c r="A354" s="67" t="s">
        <v>21</v>
      </c>
      <c r="B354" s="59"/>
      <c r="C354" s="59"/>
      <c r="D354" s="59"/>
      <c r="E354" s="59"/>
      <c r="F354" s="59" t="s">
        <v>45</v>
      </c>
      <c r="G354" s="35">
        <f t="shared" si="168"/>
        <v>0</v>
      </c>
      <c r="H354" s="35">
        <f aca="true" t="shared" si="174" ref="H354:M354">H378</f>
        <v>0</v>
      </c>
      <c r="I354" s="35">
        <f t="shared" si="174"/>
        <v>0</v>
      </c>
      <c r="J354" s="35">
        <f t="shared" si="174"/>
        <v>0</v>
      </c>
      <c r="K354" s="35">
        <f t="shared" si="174"/>
        <v>0</v>
      </c>
      <c r="L354" s="35">
        <f t="shared" si="174"/>
        <v>0</v>
      </c>
      <c r="M354" s="35">
        <f t="shared" si="174"/>
        <v>0</v>
      </c>
      <c r="N354" s="31"/>
      <c r="O354" s="31"/>
    </row>
    <row r="355" spans="1:15" ht="13.5" customHeight="1">
      <c r="A355" s="67" t="s">
        <v>22</v>
      </c>
      <c r="B355" s="59"/>
      <c r="C355" s="59"/>
      <c r="D355" s="59"/>
      <c r="E355" s="59"/>
      <c r="F355" s="59" t="s">
        <v>46</v>
      </c>
      <c r="G355" s="35">
        <f t="shared" si="168"/>
        <v>1589.1999999999998</v>
      </c>
      <c r="H355" s="35">
        <f aca="true" t="shared" si="175" ref="H355:M355">H357+H358+H359+H360</f>
        <v>599.8</v>
      </c>
      <c r="I355" s="35">
        <f t="shared" si="175"/>
        <v>218.9</v>
      </c>
      <c r="J355" s="35">
        <f t="shared" si="175"/>
        <v>51.800000000000004</v>
      </c>
      <c r="K355" s="35">
        <f t="shared" si="175"/>
        <v>718.7</v>
      </c>
      <c r="L355" s="35">
        <f t="shared" si="175"/>
        <v>1648</v>
      </c>
      <c r="M355" s="35">
        <f t="shared" si="175"/>
        <v>1709.1000000000001</v>
      </c>
      <c r="N355" s="31"/>
      <c r="O355" s="31"/>
    </row>
    <row r="356" spans="1:15" ht="21" customHeight="1">
      <c r="A356" s="67" t="s">
        <v>23</v>
      </c>
      <c r="B356" s="59"/>
      <c r="C356" s="59"/>
      <c r="D356" s="59"/>
      <c r="E356" s="59"/>
      <c r="F356" s="59"/>
      <c r="G356" s="35"/>
      <c r="H356" s="35"/>
      <c r="I356" s="35"/>
      <c r="J356" s="35"/>
      <c r="K356" s="35"/>
      <c r="L356" s="35"/>
      <c r="M356" s="35"/>
      <c r="N356" s="31"/>
      <c r="O356" s="31"/>
    </row>
    <row r="357" spans="1:15" ht="18.75" customHeight="1">
      <c r="A357" s="67" t="s">
        <v>24</v>
      </c>
      <c r="B357" s="59"/>
      <c r="C357" s="59"/>
      <c r="D357" s="59"/>
      <c r="E357" s="59"/>
      <c r="F357" s="59" t="s">
        <v>162</v>
      </c>
      <c r="G357" s="35">
        <f t="shared" si="168"/>
        <v>1206.3</v>
      </c>
      <c r="H357" s="35">
        <f aca="true" t="shared" si="176" ref="H357:M360">H381+H400</f>
        <v>518.8</v>
      </c>
      <c r="I357" s="35">
        <f t="shared" si="176"/>
        <v>144.8</v>
      </c>
      <c r="J357" s="35">
        <f t="shared" si="176"/>
        <v>0</v>
      </c>
      <c r="K357" s="35">
        <f t="shared" si="176"/>
        <v>542.7</v>
      </c>
      <c r="L357" s="35">
        <f t="shared" si="176"/>
        <v>1253.3999999999999</v>
      </c>
      <c r="M357" s="35">
        <f t="shared" si="176"/>
        <v>1302.4</v>
      </c>
      <c r="N357" s="31"/>
      <c r="O357" s="31"/>
    </row>
    <row r="358" spans="1:15" ht="13.5" customHeight="1">
      <c r="A358" s="67" t="s">
        <v>25</v>
      </c>
      <c r="B358" s="59"/>
      <c r="C358" s="59"/>
      <c r="D358" s="59"/>
      <c r="E358" s="59"/>
      <c r="F358" s="59" t="s">
        <v>163</v>
      </c>
      <c r="G358" s="35">
        <f t="shared" si="168"/>
        <v>366.6</v>
      </c>
      <c r="H358" s="35">
        <f t="shared" si="176"/>
        <v>77</v>
      </c>
      <c r="I358" s="35">
        <f t="shared" si="176"/>
        <v>70</v>
      </c>
      <c r="J358" s="35">
        <f t="shared" si="176"/>
        <v>47.7</v>
      </c>
      <c r="K358" s="35">
        <f t="shared" si="176"/>
        <v>171.9</v>
      </c>
      <c r="L358" s="35">
        <f t="shared" si="176"/>
        <v>377.7</v>
      </c>
      <c r="M358" s="35">
        <f t="shared" si="176"/>
        <v>389.2</v>
      </c>
      <c r="N358" s="31"/>
      <c r="O358" s="31"/>
    </row>
    <row r="359" spans="1:15" ht="22.5" customHeight="1">
      <c r="A359" s="67" t="s">
        <v>26</v>
      </c>
      <c r="B359" s="59"/>
      <c r="C359" s="59"/>
      <c r="D359" s="59"/>
      <c r="E359" s="59"/>
      <c r="F359" s="59" t="s">
        <v>164</v>
      </c>
      <c r="G359" s="35">
        <f t="shared" si="168"/>
        <v>16.299999999999997</v>
      </c>
      <c r="H359" s="35">
        <f t="shared" si="176"/>
        <v>4</v>
      </c>
      <c r="I359" s="35">
        <f t="shared" si="176"/>
        <v>4.1</v>
      </c>
      <c r="J359" s="35">
        <f t="shared" si="176"/>
        <v>4.1</v>
      </c>
      <c r="K359" s="35">
        <f t="shared" si="176"/>
        <v>4.1</v>
      </c>
      <c r="L359" s="35">
        <f t="shared" si="176"/>
        <v>16.900000000000002</v>
      </c>
      <c r="M359" s="35">
        <f t="shared" si="176"/>
        <v>17.5</v>
      </c>
      <c r="N359" s="31"/>
      <c r="O359" s="31"/>
    </row>
    <row r="360" spans="1:15" ht="15.75" customHeight="1">
      <c r="A360" s="67" t="s">
        <v>320</v>
      </c>
      <c r="B360" s="59"/>
      <c r="C360" s="59"/>
      <c r="D360" s="59"/>
      <c r="E360" s="59"/>
      <c r="F360" s="59" t="s">
        <v>310</v>
      </c>
      <c r="G360" s="35">
        <f t="shared" si="168"/>
        <v>0</v>
      </c>
      <c r="H360" s="35">
        <f t="shared" si="176"/>
        <v>0</v>
      </c>
      <c r="I360" s="35">
        <f t="shared" si="176"/>
        <v>0</v>
      </c>
      <c r="J360" s="35">
        <f t="shared" si="176"/>
        <v>0</v>
      </c>
      <c r="K360" s="35">
        <f t="shared" si="176"/>
        <v>0</v>
      </c>
      <c r="L360" s="35">
        <f t="shared" si="176"/>
        <v>0</v>
      </c>
      <c r="M360" s="35">
        <f t="shared" si="176"/>
        <v>0</v>
      </c>
      <c r="N360" s="31"/>
      <c r="O360" s="31"/>
    </row>
    <row r="361" spans="1:15" ht="21" customHeight="1">
      <c r="A361" s="40" t="s">
        <v>250</v>
      </c>
      <c r="B361" s="59"/>
      <c r="C361" s="59"/>
      <c r="D361" s="59"/>
      <c r="E361" s="59"/>
      <c r="F361" s="59" t="s">
        <v>47</v>
      </c>
      <c r="G361" s="35">
        <f t="shared" si="168"/>
        <v>3581</v>
      </c>
      <c r="H361" s="35">
        <f aca="true" t="shared" si="177" ref="H361:M361">H385+H404+H439+H441</f>
        <v>45.8</v>
      </c>
      <c r="I361" s="35">
        <f t="shared" si="177"/>
        <v>45.8</v>
      </c>
      <c r="J361" s="35">
        <f t="shared" si="177"/>
        <v>3443.4</v>
      </c>
      <c r="K361" s="35">
        <f t="shared" si="177"/>
        <v>46</v>
      </c>
      <c r="L361" s="35">
        <f t="shared" si="177"/>
        <v>8700.6</v>
      </c>
      <c r="M361" s="35">
        <f t="shared" si="177"/>
        <v>183.6</v>
      </c>
      <c r="N361" s="31"/>
      <c r="O361" s="31"/>
    </row>
    <row r="362" spans="1:15" ht="15.75" customHeight="1">
      <c r="A362" s="56" t="s">
        <v>247</v>
      </c>
      <c r="B362" s="59"/>
      <c r="C362" s="59"/>
      <c r="D362" s="59"/>
      <c r="E362" s="59"/>
      <c r="F362" s="59" t="s">
        <v>48</v>
      </c>
      <c r="G362" s="35">
        <f t="shared" si="168"/>
        <v>384.59999999999997</v>
      </c>
      <c r="H362" s="35">
        <f aca="true" t="shared" si="178" ref="H362:M362">H386+H405</f>
        <v>96.1</v>
      </c>
      <c r="I362" s="35">
        <f t="shared" si="178"/>
        <v>96.1</v>
      </c>
      <c r="J362" s="35">
        <f t="shared" si="178"/>
        <v>96.2</v>
      </c>
      <c r="K362" s="35">
        <f t="shared" si="178"/>
        <v>96.2</v>
      </c>
      <c r="L362" s="35">
        <f t="shared" si="178"/>
        <v>384.6</v>
      </c>
      <c r="M362" s="35">
        <f t="shared" si="178"/>
        <v>384.6</v>
      </c>
      <c r="N362" s="31"/>
      <c r="O362" s="31"/>
    </row>
    <row r="363" spans="1:15" ht="18.75" customHeight="1">
      <c r="A363" s="67" t="s">
        <v>410</v>
      </c>
      <c r="B363" s="59"/>
      <c r="C363" s="59"/>
      <c r="D363" s="59"/>
      <c r="E363" s="59"/>
      <c r="F363" s="59" t="s">
        <v>49</v>
      </c>
      <c r="G363" s="35">
        <f t="shared" si="168"/>
        <v>151.8</v>
      </c>
      <c r="H363" s="35">
        <f aca="true" t="shared" si="179" ref="H363:M363">H387+H407</f>
        <v>37.9</v>
      </c>
      <c r="I363" s="35">
        <f t="shared" si="179"/>
        <v>37.9</v>
      </c>
      <c r="J363" s="35">
        <f t="shared" si="179"/>
        <v>38</v>
      </c>
      <c r="K363" s="35">
        <f t="shared" si="179"/>
        <v>38</v>
      </c>
      <c r="L363" s="35">
        <f t="shared" si="179"/>
        <v>151.79999999999998</v>
      </c>
      <c r="M363" s="35">
        <f t="shared" si="179"/>
        <v>151.79999999999998</v>
      </c>
      <c r="N363" s="31"/>
      <c r="O363" s="31"/>
    </row>
    <row r="364" spans="1:15" ht="23.25" customHeight="1">
      <c r="A364" s="56" t="s">
        <v>30</v>
      </c>
      <c r="B364" s="59"/>
      <c r="C364" s="59"/>
      <c r="D364" s="59"/>
      <c r="E364" s="59"/>
      <c r="F364" s="59" t="s">
        <v>51</v>
      </c>
      <c r="G364" s="35">
        <f t="shared" si="168"/>
        <v>249.8</v>
      </c>
      <c r="H364" s="35">
        <f aca="true" t="shared" si="180" ref="H364:M364">H365+H366</f>
        <v>25</v>
      </c>
      <c r="I364" s="35">
        <f t="shared" si="180"/>
        <v>145.8</v>
      </c>
      <c r="J364" s="35">
        <f t="shared" si="180"/>
        <v>60</v>
      </c>
      <c r="K364" s="35">
        <f t="shared" si="180"/>
        <v>19</v>
      </c>
      <c r="L364" s="35">
        <f t="shared" si="180"/>
        <v>249.8</v>
      </c>
      <c r="M364" s="35">
        <f t="shared" si="180"/>
        <v>249.8</v>
      </c>
      <c r="N364" s="31"/>
      <c r="O364" s="31"/>
    </row>
    <row r="365" spans="1:15" ht="15.75" customHeight="1">
      <c r="A365" s="56" t="s">
        <v>223</v>
      </c>
      <c r="B365" s="59"/>
      <c r="C365" s="59"/>
      <c r="D365" s="59"/>
      <c r="E365" s="59"/>
      <c r="F365" s="59" t="s">
        <v>52</v>
      </c>
      <c r="G365" s="35">
        <f t="shared" si="168"/>
        <v>65.8</v>
      </c>
      <c r="H365" s="35">
        <f aca="true" t="shared" si="181" ref="H365:M365">H389+H437+H419</f>
        <v>0</v>
      </c>
      <c r="I365" s="35">
        <f t="shared" si="181"/>
        <v>65.8</v>
      </c>
      <c r="J365" s="35">
        <f t="shared" si="181"/>
        <v>0</v>
      </c>
      <c r="K365" s="35">
        <f t="shared" si="181"/>
        <v>0</v>
      </c>
      <c r="L365" s="35">
        <f t="shared" si="181"/>
        <v>65.8</v>
      </c>
      <c r="M365" s="35">
        <f t="shared" si="181"/>
        <v>65.8</v>
      </c>
      <c r="N365" s="31"/>
      <c r="O365" s="31"/>
    </row>
    <row r="366" spans="1:15" ht="15.75" customHeight="1">
      <c r="A366" s="56" t="s">
        <v>265</v>
      </c>
      <c r="B366" s="59"/>
      <c r="C366" s="59"/>
      <c r="D366" s="59"/>
      <c r="E366" s="59"/>
      <c r="F366" s="59" t="s">
        <v>53</v>
      </c>
      <c r="G366" s="35">
        <f t="shared" si="168"/>
        <v>184</v>
      </c>
      <c r="H366" s="35">
        <f aca="true" t="shared" si="182" ref="H366:M366">H368+H369</f>
        <v>25</v>
      </c>
      <c r="I366" s="35">
        <f t="shared" si="182"/>
        <v>80</v>
      </c>
      <c r="J366" s="35">
        <f t="shared" si="182"/>
        <v>60</v>
      </c>
      <c r="K366" s="35">
        <f t="shared" si="182"/>
        <v>19</v>
      </c>
      <c r="L366" s="35">
        <f t="shared" si="182"/>
        <v>184</v>
      </c>
      <c r="M366" s="35">
        <f t="shared" si="182"/>
        <v>184</v>
      </c>
      <c r="N366" s="31"/>
      <c r="O366" s="31"/>
    </row>
    <row r="367" spans="1:15" ht="15.75" customHeight="1" hidden="1">
      <c r="A367" s="56"/>
      <c r="B367" s="59"/>
      <c r="C367" s="59"/>
      <c r="D367" s="59"/>
      <c r="E367" s="59"/>
      <c r="F367" s="59"/>
      <c r="G367" s="35"/>
      <c r="H367" s="35"/>
      <c r="I367" s="35"/>
      <c r="J367" s="35"/>
      <c r="K367" s="35"/>
      <c r="L367" s="35"/>
      <c r="M367" s="35"/>
      <c r="N367" s="31"/>
      <c r="O367" s="31"/>
    </row>
    <row r="368" spans="1:15" ht="24" customHeight="1">
      <c r="A368" s="56" t="s">
        <v>33</v>
      </c>
      <c r="B368" s="59"/>
      <c r="C368" s="59"/>
      <c r="D368" s="59"/>
      <c r="E368" s="59"/>
      <c r="F368" s="59" t="s">
        <v>281</v>
      </c>
      <c r="G368" s="35">
        <f t="shared" si="168"/>
        <v>0</v>
      </c>
      <c r="H368" s="35"/>
      <c r="I368" s="35"/>
      <c r="J368" s="35"/>
      <c r="K368" s="35"/>
      <c r="L368" s="35"/>
      <c r="M368" s="35"/>
      <c r="N368" s="31"/>
      <c r="O368" s="31"/>
    </row>
    <row r="369" spans="1:15" ht="15.75" customHeight="1">
      <c r="A369" s="56" t="s">
        <v>34</v>
      </c>
      <c r="B369" s="59"/>
      <c r="C369" s="59"/>
      <c r="D369" s="59"/>
      <c r="E369" s="59"/>
      <c r="F369" s="59" t="s">
        <v>274</v>
      </c>
      <c r="G369" s="35">
        <f t="shared" si="168"/>
        <v>184</v>
      </c>
      <c r="H369" s="35">
        <f aca="true" t="shared" si="183" ref="H369:M369">H417+H411</f>
        <v>25</v>
      </c>
      <c r="I369" s="35">
        <f t="shared" si="183"/>
        <v>80</v>
      </c>
      <c r="J369" s="35">
        <f t="shared" si="183"/>
        <v>60</v>
      </c>
      <c r="K369" s="35">
        <f t="shared" si="183"/>
        <v>19</v>
      </c>
      <c r="L369" s="35">
        <f t="shared" si="183"/>
        <v>184</v>
      </c>
      <c r="M369" s="35">
        <f t="shared" si="183"/>
        <v>184</v>
      </c>
      <c r="N369" s="31"/>
      <c r="O369" s="31"/>
    </row>
    <row r="370" spans="1:15" ht="29.25" customHeight="1">
      <c r="A370" s="65" t="s">
        <v>238</v>
      </c>
      <c r="B370" s="60" t="s">
        <v>69</v>
      </c>
      <c r="C370" s="60" t="s">
        <v>65</v>
      </c>
      <c r="D370" s="60" t="s">
        <v>260</v>
      </c>
      <c r="E370" s="60" t="s">
        <v>58</v>
      </c>
      <c r="F370" s="60"/>
      <c r="G370" s="61">
        <f>H370+I370+J370+K370</f>
        <v>26457.5</v>
      </c>
      <c r="H370" s="61">
        <f aca="true" t="shared" si="184" ref="H370:M370">H371+H388+H390+H437+H418+H420+H424+H428+H432+H416+H439+H441+H412</f>
        <v>5929.5</v>
      </c>
      <c r="I370" s="61">
        <f t="shared" si="184"/>
        <v>5669.799999999999</v>
      </c>
      <c r="J370" s="61">
        <f t="shared" si="184"/>
        <v>8815</v>
      </c>
      <c r="K370" s="61">
        <f t="shared" si="184"/>
        <v>6043.2</v>
      </c>
      <c r="L370" s="61">
        <f>L371+L390+L412+L416+L420+L424+L428+L432+L436+L438+L440</f>
        <v>31637.999999999996</v>
      </c>
      <c r="M370" s="61">
        <f t="shared" si="184"/>
        <v>23184.299999999996</v>
      </c>
      <c r="N370" s="31"/>
      <c r="O370" s="31"/>
    </row>
    <row r="371" spans="1:15" ht="45" customHeight="1">
      <c r="A371" s="42" t="s">
        <v>266</v>
      </c>
      <c r="B371" s="59" t="s">
        <v>69</v>
      </c>
      <c r="C371" s="59" t="s">
        <v>65</v>
      </c>
      <c r="D371" s="59" t="s">
        <v>145</v>
      </c>
      <c r="E371" s="59" t="s">
        <v>120</v>
      </c>
      <c r="F371" s="59"/>
      <c r="G371" s="35">
        <f>H371+I371+J371+K371</f>
        <v>10093.599999999999</v>
      </c>
      <c r="H371" s="35">
        <f aca="true" t="shared" si="185" ref="H371:M371">H372+H374+H376+H387</f>
        <v>2715.2</v>
      </c>
      <c r="I371" s="35">
        <f t="shared" si="185"/>
        <v>2354.2999999999997</v>
      </c>
      <c r="J371" s="35">
        <f t="shared" si="185"/>
        <v>2196.1999999999994</v>
      </c>
      <c r="K371" s="35">
        <f t="shared" si="185"/>
        <v>2827.8999999999996</v>
      </c>
      <c r="L371" s="35">
        <f t="shared" si="185"/>
        <v>10150.699999999999</v>
      </c>
      <c r="M371" s="35">
        <f t="shared" si="185"/>
        <v>10210</v>
      </c>
      <c r="N371" s="31"/>
      <c r="O371" s="31"/>
    </row>
    <row r="372" spans="1:15" ht="24" customHeight="1">
      <c r="A372" s="56" t="s">
        <v>15</v>
      </c>
      <c r="B372" s="59" t="s">
        <v>69</v>
      </c>
      <c r="C372" s="59" t="s">
        <v>65</v>
      </c>
      <c r="D372" s="59" t="s">
        <v>145</v>
      </c>
      <c r="E372" s="59" t="s">
        <v>95</v>
      </c>
      <c r="F372" s="59" t="s">
        <v>97</v>
      </c>
      <c r="G372" s="35">
        <f>G373+G374+G375</f>
        <v>8236.9</v>
      </c>
      <c r="H372" s="35">
        <f aca="true" t="shared" si="186" ref="H372:M372">H373+H375</f>
        <v>2059.1</v>
      </c>
      <c r="I372" s="35">
        <f t="shared" si="186"/>
        <v>2059.2999999999997</v>
      </c>
      <c r="J372" s="35">
        <f t="shared" si="186"/>
        <v>2059.2999999999997</v>
      </c>
      <c r="K372" s="35">
        <f t="shared" si="186"/>
        <v>2059.2</v>
      </c>
      <c r="L372" s="35">
        <f t="shared" si="186"/>
        <v>8236.9</v>
      </c>
      <c r="M372" s="35">
        <f t="shared" si="186"/>
        <v>8236.9</v>
      </c>
      <c r="N372" s="31"/>
      <c r="O372" s="31"/>
    </row>
    <row r="373" spans="1:15" ht="18" customHeight="1">
      <c r="A373" s="67" t="s">
        <v>16</v>
      </c>
      <c r="B373" s="59" t="s">
        <v>69</v>
      </c>
      <c r="C373" s="59" t="s">
        <v>65</v>
      </c>
      <c r="D373" s="59" t="s">
        <v>145</v>
      </c>
      <c r="E373" s="59" t="s">
        <v>80</v>
      </c>
      <c r="F373" s="59" t="s">
        <v>98</v>
      </c>
      <c r="G373" s="35">
        <f>H373+I373+J373+K373</f>
        <v>6326.299999999999</v>
      </c>
      <c r="H373" s="35">
        <v>1581.5</v>
      </c>
      <c r="I373" s="35">
        <v>1581.6</v>
      </c>
      <c r="J373" s="35">
        <v>1581.6</v>
      </c>
      <c r="K373" s="35">
        <v>1581.6</v>
      </c>
      <c r="L373" s="35">
        <v>6326.3</v>
      </c>
      <c r="M373" s="35">
        <v>6326.3</v>
      </c>
      <c r="N373" s="31"/>
      <c r="O373" s="31"/>
    </row>
    <row r="374" spans="1:15" ht="24" customHeight="1">
      <c r="A374" s="67" t="s">
        <v>17</v>
      </c>
      <c r="B374" s="59" t="s">
        <v>69</v>
      </c>
      <c r="C374" s="59" t="s">
        <v>65</v>
      </c>
      <c r="D374" s="59" t="s">
        <v>145</v>
      </c>
      <c r="E374" s="59" t="s">
        <v>80</v>
      </c>
      <c r="F374" s="59" t="s">
        <v>99</v>
      </c>
      <c r="G374" s="35"/>
      <c r="H374" s="35"/>
      <c r="I374" s="35"/>
      <c r="J374" s="35"/>
      <c r="K374" s="35"/>
      <c r="L374" s="35"/>
      <c r="M374" s="35"/>
      <c r="N374" s="31"/>
      <c r="O374" s="31"/>
    </row>
    <row r="375" spans="1:36" s="34" customFormat="1" ht="23.25" customHeight="1">
      <c r="A375" s="67" t="s">
        <v>18</v>
      </c>
      <c r="B375" s="59" t="s">
        <v>69</v>
      </c>
      <c r="C375" s="59" t="s">
        <v>65</v>
      </c>
      <c r="D375" s="59" t="s">
        <v>145</v>
      </c>
      <c r="E375" s="59" t="s">
        <v>80</v>
      </c>
      <c r="F375" s="59" t="s">
        <v>100</v>
      </c>
      <c r="G375" s="35">
        <f>H375+I375+J375+K375</f>
        <v>1910.6</v>
      </c>
      <c r="H375" s="35">
        <v>477.6</v>
      </c>
      <c r="I375" s="35">
        <v>477.7</v>
      </c>
      <c r="J375" s="35">
        <v>477.7</v>
      </c>
      <c r="K375" s="35">
        <v>477.6</v>
      </c>
      <c r="L375" s="35">
        <v>1910.6</v>
      </c>
      <c r="M375" s="35">
        <v>1910.6</v>
      </c>
      <c r="N375" s="19"/>
      <c r="O375" s="19"/>
      <c r="AJ375" s="43">
        <f>H376+I376+J376</f>
        <v>994.6</v>
      </c>
    </row>
    <row r="376" spans="1:15" ht="28.5" customHeight="1">
      <c r="A376" s="67" t="s">
        <v>19</v>
      </c>
      <c r="B376" s="59" t="s">
        <v>69</v>
      </c>
      <c r="C376" s="59" t="s">
        <v>65</v>
      </c>
      <c r="D376" s="59" t="s">
        <v>145</v>
      </c>
      <c r="E376" s="59" t="s">
        <v>80</v>
      </c>
      <c r="F376" s="59" t="s">
        <v>101</v>
      </c>
      <c r="G376" s="35">
        <f>I376+J376+K376+H376</f>
        <v>1732.1</v>
      </c>
      <c r="H376" s="35">
        <f aca="true" t="shared" si="187" ref="H376:M376">H377+H378+H379+H385+H386</f>
        <v>625</v>
      </c>
      <c r="I376" s="35">
        <f t="shared" si="187"/>
        <v>263.9</v>
      </c>
      <c r="J376" s="35">
        <f t="shared" si="187"/>
        <v>105.7</v>
      </c>
      <c r="K376" s="35">
        <f t="shared" si="187"/>
        <v>737.5</v>
      </c>
      <c r="L376" s="35">
        <f t="shared" si="187"/>
        <v>1789.1999999999998</v>
      </c>
      <c r="M376" s="35">
        <f t="shared" si="187"/>
        <v>1848.5</v>
      </c>
      <c r="N376" s="31"/>
      <c r="O376" s="31"/>
    </row>
    <row r="377" spans="1:15" ht="12.75" customHeight="1">
      <c r="A377" s="67" t="s">
        <v>20</v>
      </c>
      <c r="B377" s="59" t="s">
        <v>69</v>
      </c>
      <c r="C377" s="59" t="s">
        <v>65</v>
      </c>
      <c r="D377" s="59" t="s">
        <v>145</v>
      </c>
      <c r="E377" s="59" t="s">
        <v>80</v>
      </c>
      <c r="F377" s="59" t="s">
        <v>102</v>
      </c>
      <c r="G377" s="35">
        <f>H377+I377+J377+K377</f>
        <v>35.9</v>
      </c>
      <c r="H377" s="35">
        <v>8.9</v>
      </c>
      <c r="I377" s="35">
        <v>9</v>
      </c>
      <c r="J377" s="35">
        <v>9</v>
      </c>
      <c r="K377" s="35">
        <v>9</v>
      </c>
      <c r="L377" s="35">
        <v>37.3</v>
      </c>
      <c r="M377" s="35">
        <v>38.8</v>
      </c>
      <c r="N377" s="31"/>
      <c r="O377" s="31"/>
    </row>
    <row r="378" spans="1:15" ht="13.5" customHeight="1">
      <c r="A378" s="67" t="s">
        <v>21</v>
      </c>
      <c r="B378" s="59" t="s">
        <v>69</v>
      </c>
      <c r="C378" s="59" t="s">
        <v>65</v>
      </c>
      <c r="D378" s="59" t="s">
        <v>145</v>
      </c>
      <c r="E378" s="59" t="s">
        <v>80</v>
      </c>
      <c r="F378" s="59" t="s">
        <v>103</v>
      </c>
      <c r="G378" s="35"/>
      <c r="H378" s="35"/>
      <c r="I378" s="35"/>
      <c r="J378" s="35"/>
      <c r="K378" s="35"/>
      <c r="L378" s="35"/>
      <c r="M378" s="35"/>
      <c r="N378" s="31"/>
      <c r="O378" s="31"/>
    </row>
    <row r="379" spans="1:26" ht="13.5" customHeight="1">
      <c r="A379" s="67" t="s">
        <v>22</v>
      </c>
      <c r="B379" s="59" t="s">
        <v>69</v>
      </c>
      <c r="C379" s="59" t="s">
        <v>65</v>
      </c>
      <c r="D379" s="59" t="s">
        <v>145</v>
      </c>
      <c r="E379" s="59" t="s">
        <v>80</v>
      </c>
      <c r="F379" s="59" t="s">
        <v>104</v>
      </c>
      <c r="G379" s="35">
        <f>G381+G382+G383</f>
        <v>1505.2</v>
      </c>
      <c r="H379" s="35">
        <f aca="true" t="shared" si="188" ref="H379:M379">H381+H382+H383+H384</f>
        <v>568.4</v>
      </c>
      <c r="I379" s="35">
        <f t="shared" si="188"/>
        <v>207.20000000000002</v>
      </c>
      <c r="J379" s="35">
        <f t="shared" si="188"/>
        <v>48.9</v>
      </c>
      <c r="K379" s="35">
        <f t="shared" si="188"/>
        <v>680.7</v>
      </c>
      <c r="L379" s="35">
        <f t="shared" si="188"/>
        <v>1560.8999999999999</v>
      </c>
      <c r="M379" s="35">
        <f t="shared" si="188"/>
        <v>1618.7</v>
      </c>
      <c r="N379" s="31"/>
      <c r="O379" s="31"/>
      <c r="Z379" s="12">
        <f>G379</f>
        <v>1505.2</v>
      </c>
    </row>
    <row r="380" spans="1:15" ht="21" customHeight="1">
      <c r="A380" s="67" t="s">
        <v>23</v>
      </c>
      <c r="B380" s="59" t="s">
        <v>69</v>
      </c>
      <c r="C380" s="59" t="s">
        <v>65</v>
      </c>
      <c r="D380" s="59" t="s">
        <v>145</v>
      </c>
      <c r="E380" s="59" t="s">
        <v>80</v>
      </c>
      <c r="F380" s="59"/>
      <c r="G380" s="35"/>
      <c r="H380" s="35"/>
      <c r="I380" s="35"/>
      <c r="J380" s="35"/>
      <c r="K380" s="35"/>
      <c r="L380" s="35"/>
      <c r="M380" s="35"/>
      <c r="N380" s="31"/>
      <c r="O380" s="31"/>
    </row>
    <row r="381" spans="1:15" ht="20.25" customHeight="1">
      <c r="A381" s="67" t="s">
        <v>24</v>
      </c>
      <c r="B381" s="59" t="s">
        <v>69</v>
      </c>
      <c r="C381" s="59" t="s">
        <v>65</v>
      </c>
      <c r="D381" s="59" t="s">
        <v>145</v>
      </c>
      <c r="E381" s="59" t="s">
        <v>80</v>
      </c>
      <c r="F381" s="59" t="s">
        <v>220</v>
      </c>
      <c r="G381" s="35">
        <f aca="true" t="shared" si="189" ref="G381:G387">H381+I381+J381+K381</f>
        <v>1144</v>
      </c>
      <c r="H381" s="35">
        <v>492</v>
      </c>
      <c r="I381" s="35">
        <v>137.3</v>
      </c>
      <c r="J381" s="35">
        <v>0</v>
      </c>
      <c r="K381" s="35">
        <v>514.7</v>
      </c>
      <c r="L381" s="35">
        <v>1188.6</v>
      </c>
      <c r="M381" s="35">
        <v>1235</v>
      </c>
      <c r="N381" s="31"/>
      <c r="O381" s="31"/>
    </row>
    <row r="382" spans="1:26" ht="18.75" customHeight="1">
      <c r="A382" s="67" t="s">
        <v>25</v>
      </c>
      <c r="B382" s="59" t="s">
        <v>69</v>
      </c>
      <c r="C382" s="59" t="s">
        <v>65</v>
      </c>
      <c r="D382" s="59" t="s">
        <v>145</v>
      </c>
      <c r="E382" s="59" t="s">
        <v>80</v>
      </c>
      <c r="F382" s="59" t="s">
        <v>221</v>
      </c>
      <c r="G382" s="35">
        <f t="shared" si="189"/>
        <v>345.7</v>
      </c>
      <c r="H382" s="35">
        <v>72.6</v>
      </c>
      <c r="I382" s="35">
        <v>66</v>
      </c>
      <c r="J382" s="35">
        <v>45</v>
      </c>
      <c r="K382" s="35">
        <v>162.1</v>
      </c>
      <c r="L382" s="35">
        <v>356.2</v>
      </c>
      <c r="M382" s="35">
        <v>367</v>
      </c>
      <c r="N382" s="31"/>
      <c r="O382" s="31"/>
      <c r="Z382" s="12">
        <f>G382</f>
        <v>345.7</v>
      </c>
    </row>
    <row r="383" spans="1:38" ht="19.5" customHeight="1">
      <c r="A383" s="67" t="s">
        <v>26</v>
      </c>
      <c r="B383" s="59" t="s">
        <v>69</v>
      </c>
      <c r="C383" s="59" t="s">
        <v>65</v>
      </c>
      <c r="D383" s="59" t="s">
        <v>145</v>
      </c>
      <c r="E383" s="59" t="s">
        <v>80</v>
      </c>
      <c r="F383" s="59" t="s">
        <v>222</v>
      </c>
      <c r="G383" s="35">
        <f t="shared" si="189"/>
        <v>15.5</v>
      </c>
      <c r="H383" s="35">
        <v>3.8</v>
      </c>
      <c r="I383" s="35">
        <v>3.9</v>
      </c>
      <c r="J383" s="35">
        <v>3.9</v>
      </c>
      <c r="K383" s="35">
        <v>3.9</v>
      </c>
      <c r="L383" s="35">
        <v>16.1</v>
      </c>
      <c r="M383" s="35">
        <v>16.7</v>
      </c>
      <c r="N383" s="44">
        <f aca="true" t="shared" si="190" ref="N383:W383">N384</f>
        <v>0</v>
      </c>
      <c r="O383" s="44">
        <f t="shared" si="190"/>
        <v>0</v>
      </c>
      <c r="P383" s="44">
        <f t="shared" si="190"/>
        <v>0</v>
      </c>
      <c r="Q383" s="44">
        <f t="shared" si="190"/>
        <v>0</v>
      </c>
      <c r="R383" s="44">
        <f t="shared" si="190"/>
        <v>0</v>
      </c>
      <c r="S383" s="44">
        <f t="shared" si="190"/>
        <v>0</v>
      </c>
      <c r="T383" s="44">
        <f t="shared" si="190"/>
        <v>0</v>
      </c>
      <c r="U383" s="44">
        <f t="shared" si="190"/>
        <v>0</v>
      </c>
      <c r="V383" s="44">
        <f t="shared" si="190"/>
        <v>0</v>
      </c>
      <c r="W383" s="44">
        <f t="shared" si="190"/>
        <v>0</v>
      </c>
      <c r="X383" s="44">
        <f aca="true" t="shared" si="191" ref="X383:AL383">X384</f>
        <v>0</v>
      </c>
      <c r="Y383" s="44">
        <f t="shared" si="191"/>
        <v>0</v>
      </c>
      <c r="Z383" s="44">
        <f t="shared" si="191"/>
        <v>0</v>
      </c>
      <c r="AA383" s="44">
        <f t="shared" si="191"/>
        <v>0</v>
      </c>
      <c r="AB383" s="44">
        <f t="shared" si="191"/>
        <v>0</v>
      </c>
      <c r="AC383" s="44">
        <f t="shared" si="191"/>
        <v>0</v>
      </c>
      <c r="AD383" s="44">
        <f t="shared" si="191"/>
        <v>0</v>
      </c>
      <c r="AE383" s="44">
        <f t="shared" si="191"/>
        <v>0</v>
      </c>
      <c r="AF383" s="44">
        <f t="shared" si="191"/>
        <v>0</v>
      </c>
      <c r="AG383" s="44">
        <f t="shared" si="191"/>
        <v>0</v>
      </c>
      <c r="AH383" s="44">
        <f t="shared" si="191"/>
        <v>0</v>
      </c>
      <c r="AI383" s="44">
        <f t="shared" si="191"/>
        <v>0</v>
      </c>
      <c r="AJ383" s="44">
        <f t="shared" si="191"/>
        <v>0</v>
      </c>
      <c r="AK383" s="44">
        <f t="shared" si="191"/>
        <v>0</v>
      </c>
      <c r="AL383" s="44">
        <f t="shared" si="191"/>
        <v>0</v>
      </c>
    </row>
    <row r="384" spans="1:38" ht="21" customHeight="1">
      <c r="A384" s="67" t="s">
        <v>320</v>
      </c>
      <c r="B384" s="59" t="s">
        <v>69</v>
      </c>
      <c r="C384" s="59" t="s">
        <v>65</v>
      </c>
      <c r="D384" s="59" t="s">
        <v>145</v>
      </c>
      <c r="E384" s="59" t="s">
        <v>80</v>
      </c>
      <c r="F384" s="59" t="s">
        <v>321</v>
      </c>
      <c r="G384" s="35">
        <f t="shared" si="189"/>
        <v>0</v>
      </c>
      <c r="H384" s="35"/>
      <c r="I384" s="35"/>
      <c r="J384" s="35"/>
      <c r="K384" s="35"/>
      <c r="L384" s="35"/>
      <c r="M384" s="35"/>
      <c r="N384" s="30">
        <f aca="true" t="shared" si="192" ref="N384:AL384">N385</f>
        <v>0</v>
      </c>
      <c r="O384" s="30">
        <f t="shared" si="192"/>
        <v>0</v>
      </c>
      <c r="P384" s="30">
        <f t="shared" si="192"/>
        <v>0</v>
      </c>
      <c r="Q384" s="30">
        <f t="shared" si="192"/>
        <v>0</v>
      </c>
      <c r="R384" s="30">
        <f t="shared" si="192"/>
        <v>0</v>
      </c>
      <c r="S384" s="30">
        <f t="shared" si="192"/>
        <v>0</v>
      </c>
      <c r="T384" s="30">
        <f t="shared" si="192"/>
        <v>0</v>
      </c>
      <c r="U384" s="30">
        <f t="shared" si="192"/>
        <v>0</v>
      </c>
      <c r="V384" s="30">
        <f t="shared" si="192"/>
        <v>0</v>
      </c>
      <c r="W384" s="30">
        <f t="shared" si="192"/>
        <v>0</v>
      </c>
      <c r="X384" s="30">
        <f t="shared" si="192"/>
        <v>0</v>
      </c>
      <c r="Y384" s="30">
        <f t="shared" si="192"/>
        <v>0</v>
      </c>
      <c r="Z384" s="30">
        <f t="shared" si="192"/>
        <v>0</v>
      </c>
      <c r="AA384" s="30">
        <f t="shared" si="192"/>
        <v>0</v>
      </c>
      <c r="AB384" s="30">
        <f t="shared" si="192"/>
        <v>0</v>
      </c>
      <c r="AC384" s="30">
        <f t="shared" si="192"/>
        <v>0</v>
      </c>
      <c r="AD384" s="30">
        <f t="shared" si="192"/>
        <v>0</v>
      </c>
      <c r="AE384" s="30">
        <f t="shared" si="192"/>
        <v>0</v>
      </c>
      <c r="AF384" s="30">
        <f t="shared" si="192"/>
        <v>0</v>
      </c>
      <c r="AG384" s="30">
        <f t="shared" si="192"/>
        <v>0</v>
      </c>
      <c r="AH384" s="30">
        <f t="shared" si="192"/>
        <v>0</v>
      </c>
      <c r="AI384" s="30">
        <f t="shared" si="192"/>
        <v>0</v>
      </c>
      <c r="AJ384" s="30">
        <f t="shared" si="192"/>
        <v>0</v>
      </c>
      <c r="AK384" s="30">
        <f t="shared" si="192"/>
        <v>0</v>
      </c>
      <c r="AL384" s="30">
        <f t="shared" si="192"/>
        <v>0</v>
      </c>
    </row>
    <row r="385" spans="1:15" ht="12.75" customHeight="1">
      <c r="A385" s="40" t="s">
        <v>250</v>
      </c>
      <c r="B385" s="59" t="s">
        <v>69</v>
      </c>
      <c r="C385" s="59" t="s">
        <v>65</v>
      </c>
      <c r="D385" s="59" t="s">
        <v>145</v>
      </c>
      <c r="E385" s="59" t="s">
        <v>80</v>
      </c>
      <c r="F385" s="59" t="s">
        <v>81</v>
      </c>
      <c r="G385" s="35">
        <f t="shared" si="189"/>
        <v>61</v>
      </c>
      <c r="H385" s="35">
        <v>15.2</v>
      </c>
      <c r="I385" s="35">
        <v>15.2</v>
      </c>
      <c r="J385" s="35">
        <v>15.3</v>
      </c>
      <c r="K385" s="35">
        <v>15.3</v>
      </c>
      <c r="L385" s="35">
        <v>61</v>
      </c>
      <c r="M385" s="35">
        <v>61</v>
      </c>
      <c r="N385" s="31"/>
      <c r="O385" s="31"/>
    </row>
    <row r="386" spans="1:15" ht="15.75" customHeight="1">
      <c r="A386" s="56" t="s">
        <v>247</v>
      </c>
      <c r="B386" s="59" t="s">
        <v>69</v>
      </c>
      <c r="C386" s="59" t="s">
        <v>65</v>
      </c>
      <c r="D386" s="59" t="s">
        <v>145</v>
      </c>
      <c r="E386" s="59" t="s">
        <v>80</v>
      </c>
      <c r="F386" s="59" t="s">
        <v>82</v>
      </c>
      <c r="G386" s="35">
        <f t="shared" si="189"/>
        <v>130</v>
      </c>
      <c r="H386" s="35">
        <v>32.5</v>
      </c>
      <c r="I386" s="35">
        <v>32.5</v>
      </c>
      <c r="J386" s="35">
        <v>32.5</v>
      </c>
      <c r="K386" s="35">
        <v>32.5</v>
      </c>
      <c r="L386" s="35">
        <v>130</v>
      </c>
      <c r="M386" s="35">
        <v>130</v>
      </c>
      <c r="N386" s="31"/>
      <c r="O386" s="31"/>
    </row>
    <row r="387" spans="1:38" ht="14.25" customHeight="1">
      <c r="A387" s="67" t="s">
        <v>410</v>
      </c>
      <c r="B387" s="59" t="s">
        <v>69</v>
      </c>
      <c r="C387" s="59" t="s">
        <v>65</v>
      </c>
      <c r="D387" s="59" t="s">
        <v>145</v>
      </c>
      <c r="E387" s="59" t="s">
        <v>80</v>
      </c>
      <c r="F387" s="59" t="s">
        <v>106</v>
      </c>
      <c r="G387" s="35">
        <f t="shared" si="189"/>
        <v>124.60000000000001</v>
      </c>
      <c r="H387" s="35">
        <v>31.1</v>
      </c>
      <c r="I387" s="35">
        <v>31.1</v>
      </c>
      <c r="J387" s="35">
        <v>31.2</v>
      </c>
      <c r="K387" s="35">
        <v>31.2</v>
      </c>
      <c r="L387" s="35">
        <v>124.6</v>
      </c>
      <c r="M387" s="35">
        <v>124.6</v>
      </c>
      <c r="N387" s="18">
        <f aca="true" t="shared" si="193" ref="N387:AL387">N388+N390</f>
        <v>0</v>
      </c>
      <c r="O387" s="18">
        <f t="shared" si="193"/>
        <v>0</v>
      </c>
      <c r="P387" s="18">
        <f t="shared" si="193"/>
        <v>0</v>
      </c>
      <c r="Q387" s="18">
        <f t="shared" si="193"/>
        <v>0</v>
      </c>
      <c r="R387" s="18">
        <f t="shared" si="193"/>
        <v>0</v>
      </c>
      <c r="S387" s="18">
        <f t="shared" si="193"/>
        <v>0</v>
      </c>
      <c r="T387" s="18">
        <f t="shared" si="193"/>
        <v>0</v>
      </c>
      <c r="U387" s="18">
        <f t="shared" si="193"/>
        <v>0</v>
      </c>
      <c r="V387" s="18">
        <f t="shared" si="193"/>
        <v>0</v>
      </c>
      <c r="W387" s="18">
        <f t="shared" si="193"/>
        <v>0</v>
      </c>
      <c r="X387" s="18">
        <f t="shared" si="193"/>
        <v>0</v>
      </c>
      <c r="Y387" s="18">
        <f t="shared" si="193"/>
        <v>0</v>
      </c>
      <c r="Z387" s="18">
        <f t="shared" si="193"/>
        <v>0</v>
      </c>
      <c r="AA387" s="18">
        <f t="shared" si="193"/>
        <v>0</v>
      </c>
      <c r="AB387" s="18">
        <f t="shared" si="193"/>
        <v>0</v>
      </c>
      <c r="AC387" s="18">
        <f t="shared" si="193"/>
        <v>0</v>
      </c>
      <c r="AD387" s="18">
        <f t="shared" si="193"/>
        <v>0</v>
      </c>
      <c r="AE387" s="18">
        <f t="shared" si="193"/>
        <v>0</v>
      </c>
      <c r="AF387" s="18">
        <f t="shared" si="193"/>
        <v>0</v>
      </c>
      <c r="AG387" s="18">
        <f t="shared" si="193"/>
        <v>0</v>
      </c>
      <c r="AH387" s="18">
        <f t="shared" si="193"/>
        <v>0</v>
      </c>
      <c r="AI387" s="18">
        <f t="shared" si="193"/>
        <v>0</v>
      </c>
      <c r="AJ387" s="18">
        <f t="shared" si="193"/>
        <v>0</v>
      </c>
      <c r="AK387" s="18">
        <f t="shared" si="193"/>
        <v>0</v>
      </c>
      <c r="AL387" s="18">
        <f t="shared" si="193"/>
        <v>0</v>
      </c>
    </row>
    <row r="388" spans="1:15" ht="27" customHeight="1">
      <c r="A388" s="56" t="s">
        <v>322</v>
      </c>
      <c r="B388" s="80" t="s">
        <v>69</v>
      </c>
      <c r="C388" s="80" t="s">
        <v>65</v>
      </c>
      <c r="D388" s="80" t="s">
        <v>323</v>
      </c>
      <c r="E388" s="59" t="s">
        <v>120</v>
      </c>
      <c r="F388" s="59"/>
      <c r="G388" s="70">
        <f aca="true" t="shared" si="194" ref="G388:M388">G389</f>
        <v>0</v>
      </c>
      <c r="H388" s="70" t="str">
        <f t="shared" si="194"/>
        <v>0</v>
      </c>
      <c r="I388" s="70">
        <f t="shared" si="194"/>
        <v>0</v>
      </c>
      <c r="J388" s="70">
        <f t="shared" si="194"/>
        <v>0</v>
      </c>
      <c r="K388" s="70">
        <f t="shared" si="194"/>
        <v>0</v>
      </c>
      <c r="L388" s="70">
        <f t="shared" si="194"/>
        <v>0</v>
      </c>
      <c r="M388" s="70">
        <f t="shared" si="194"/>
        <v>0</v>
      </c>
      <c r="N388" s="31"/>
      <c r="O388" s="31"/>
    </row>
    <row r="389" spans="1:15" ht="12" customHeight="1">
      <c r="A389" s="56" t="s">
        <v>31</v>
      </c>
      <c r="B389" s="80" t="s">
        <v>69</v>
      </c>
      <c r="C389" s="80" t="s">
        <v>65</v>
      </c>
      <c r="D389" s="80" t="s">
        <v>323</v>
      </c>
      <c r="E389" s="59" t="s">
        <v>96</v>
      </c>
      <c r="F389" s="59" t="s">
        <v>108</v>
      </c>
      <c r="G389" s="70">
        <f>H389+I389+J389+K389</f>
        <v>0</v>
      </c>
      <c r="H389" s="70" t="s">
        <v>324</v>
      </c>
      <c r="I389" s="70">
        <v>0</v>
      </c>
      <c r="J389" s="70">
        <v>0</v>
      </c>
      <c r="K389" s="70">
        <f>5-5</f>
        <v>0</v>
      </c>
      <c r="L389" s="70">
        <v>0</v>
      </c>
      <c r="M389" s="70">
        <v>0</v>
      </c>
      <c r="N389" s="31"/>
      <c r="O389" s="31"/>
    </row>
    <row r="390" spans="1:15" ht="39" customHeight="1">
      <c r="A390" s="42" t="s">
        <v>268</v>
      </c>
      <c r="B390" s="59" t="s">
        <v>69</v>
      </c>
      <c r="C390" s="59" t="s">
        <v>65</v>
      </c>
      <c r="D390" s="59" t="s">
        <v>146</v>
      </c>
      <c r="E390" s="59" t="s">
        <v>120</v>
      </c>
      <c r="F390" s="60"/>
      <c r="G390" s="35">
        <f>H390+I390+J390+K390</f>
        <v>2243.1</v>
      </c>
      <c r="H390" s="35">
        <f aca="true" t="shared" si="195" ref="H390:M390">H391+H395+H408+H407</f>
        <v>571</v>
      </c>
      <c r="I390" s="35">
        <f t="shared" si="195"/>
        <v>551.4</v>
      </c>
      <c r="J390" s="35">
        <f t="shared" si="195"/>
        <v>542.8</v>
      </c>
      <c r="K390" s="35">
        <f t="shared" si="195"/>
        <v>577.9</v>
      </c>
      <c r="L390" s="35">
        <f t="shared" si="195"/>
        <v>2246.8999999999996</v>
      </c>
      <c r="M390" s="35">
        <f t="shared" si="195"/>
        <v>2250.8999999999996</v>
      </c>
      <c r="N390" s="31"/>
      <c r="O390" s="31"/>
    </row>
    <row r="391" spans="1:15" ht="15.75" customHeight="1">
      <c r="A391" s="56" t="s">
        <v>15</v>
      </c>
      <c r="B391" s="59" t="s">
        <v>69</v>
      </c>
      <c r="C391" s="59" t="s">
        <v>65</v>
      </c>
      <c r="D391" s="59" t="s">
        <v>146</v>
      </c>
      <c r="E391" s="59" t="s">
        <v>95</v>
      </c>
      <c r="F391" s="59" t="s">
        <v>97</v>
      </c>
      <c r="G391" s="35">
        <f>H391+I391+J391+K391</f>
        <v>1738.3000000000002</v>
      </c>
      <c r="H391" s="35">
        <f aca="true" t="shared" si="196" ref="H391:M391">H392+H394</f>
        <v>434.5</v>
      </c>
      <c r="I391" s="35">
        <f t="shared" si="196"/>
        <v>434.6</v>
      </c>
      <c r="J391" s="35">
        <f t="shared" si="196"/>
        <v>434.6</v>
      </c>
      <c r="K391" s="35">
        <f t="shared" si="196"/>
        <v>434.6</v>
      </c>
      <c r="L391" s="35">
        <f t="shared" si="196"/>
        <v>1738.3</v>
      </c>
      <c r="M391" s="35">
        <f t="shared" si="196"/>
        <v>1738.3</v>
      </c>
      <c r="N391" s="31"/>
      <c r="O391" s="31"/>
    </row>
    <row r="392" spans="1:15" ht="15.75" customHeight="1">
      <c r="A392" s="67" t="s">
        <v>16</v>
      </c>
      <c r="B392" s="59" t="s">
        <v>69</v>
      </c>
      <c r="C392" s="59" t="s">
        <v>65</v>
      </c>
      <c r="D392" s="59" t="s">
        <v>146</v>
      </c>
      <c r="E392" s="59" t="s">
        <v>80</v>
      </c>
      <c r="F392" s="59" t="s">
        <v>98</v>
      </c>
      <c r="G392" s="35">
        <f>H392+I392+J392+K392</f>
        <v>1335.1</v>
      </c>
      <c r="H392" s="35">
        <v>333.7</v>
      </c>
      <c r="I392" s="35">
        <v>333.8</v>
      </c>
      <c r="J392" s="35">
        <v>333.8</v>
      </c>
      <c r="K392" s="35">
        <v>333.8</v>
      </c>
      <c r="L392" s="35">
        <v>1335.1</v>
      </c>
      <c r="M392" s="35">
        <v>1335.1</v>
      </c>
      <c r="N392" s="31"/>
      <c r="O392" s="31"/>
    </row>
    <row r="393" spans="1:15" ht="15.75" customHeight="1">
      <c r="A393" s="67" t="s">
        <v>17</v>
      </c>
      <c r="B393" s="59" t="s">
        <v>69</v>
      </c>
      <c r="C393" s="59" t="s">
        <v>65</v>
      </c>
      <c r="D393" s="59" t="s">
        <v>146</v>
      </c>
      <c r="E393" s="59" t="s">
        <v>80</v>
      </c>
      <c r="F393" s="59" t="s">
        <v>99</v>
      </c>
      <c r="G393" s="35"/>
      <c r="H393" s="35"/>
      <c r="I393" s="35"/>
      <c r="J393" s="35"/>
      <c r="K393" s="35"/>
      <c r="L393" s="35"/>
      <c r="M393" s="35"/>
      <c r="N393" s="31"/>
      <c r="O393" s="31"/>
    </row>
    <row r="394" spans="1:15" ht="15.75" customHeight="1">
      <c r="A394" s="67" t="s">
        <v>18</v>
      </c>
      <c r="B394" s="59" t="s">
        <v>69</v>
      </c>
      <c r="C394" s="59" t="s">
        <v>65</v>
      </c>
      <c r="D394" s="59" t="s">
        <v>146</v>
      </c>
      <c r="E394" s="59" t="s">
        <v>80</v>
      </c>
      <c r="F394" s="59" t="s">
        <v>100</v>
      </c>
      <c r="G394" s="35">
        <f>H394+I394+J394+K394</f>
        <v>403.2</v>
      </c>
      <c r="H394" s="35">
        <v>100.8</v>
      </c>
      <c r="I394" s="35">
        <v>100.8</v>
      </c>
      <c r="J394" s="35">
        <v>100.8</v>
      </c>
      <c r="K394" s="35">
        <v>100.8</v>
      </c>
      <c r="L394" s="35">
        <v>403.2</v>
      </c>
      <c r="M394" s="35">
        <v>403.2</v>
      </c>
      <c r="N394" s="31"/>
      <c r="O394" s="31"/>
    </row>
    <row r="395" spans="1:15" ht="11.25" customHeight="1">
      <c r="A395" s="67" t="s">
        <v>19</v>
      </c>
      <c r="B395" s="59" t="s">
        <v>69</v>
      </c>
      <c r="C395" s="59" t="s">
        <v>65</v>
      </c>
      <c r="D395" s="59" t="s">
        <v>146</v>
      </c>
      <c r="E395" s="59" t="s">
        <v>80</v>
      </c>
      <c r="F395" s="59" t="s">
        <v>101</v>
      </c>
      <c r="G395" s="35">
        <f>H395+I395+J395+K395</f>
        <v>477.6</v>
      </c>
      <c r="H395" s="35">
        <f aca="true" t="shared" si="197" ref="H395:M395">H396+H398+H404+H405</f>
        <v>129.7</v>
      </c>
      <c r="I395" s="35">
        <f t="shared" si="197"/>
        <v>110</v>
      </c>
      <c r="J395" s="35">
        <f t="shared" si="197"/>
        <v>101.4</v>
      </c>
      <c r="K395" s="35">
        <f t="shared" si="197"/>
        <v>136.5</v>
      </c>
      <c r="L395" s="35">
        <f t="shared" si="197"/>
        <v>481.4</v>
      </c>
      <c r="M395" s="35">
        <f t="shared" si="197"/>
        <v>485.4</v>
      </c>
      <c r="N395" s="31"/>
      <c r="O395" s="31"/>
    </row>
    <row r="396" spans="1:15" ht="15.75" customHeight="1">
      <c r="A396" s="67" t="s">
        <v>20</v>
      </c>
      <c r="B396" s="59" t="s">
        <v>69</v>
      </c>
      <c r="C396" s="59" t="s">
        <v>65</v>
      </c>
      <c r="D396" s="59" t="s">
        <v>146</v>
      </c>
      <c r="E396" s="59" t="s">
        <v>80</v>
      </c>
      <c r="F396" s="59" t="s">
        <v>102</v>
      </c>
      <c r="G396" s="35">
        <f>H396+I396+J396+K396</f>
        <v>16.4</v>
      </c>
      <c r="H396" s="35">
        <v>4.1</v>
      </c>
      <c r="I396" s="35">
        <v>4.1</v>
      </c>
      <c r="J396" s="35">
        <v>4.1</v>
      </c>
      <c r="K396" s="35">
        <v>4.1</v>
      </c>
      <c r="L396" s="35">
        <v>17.1</v>
      </c>
      <c r="M396" s="35">
        <v>17.8</v>
      </c>
      <c r="N396" s="31"/>
      <c r="O396" s="31"/>
    </row>
    <row r="397" spans="1:15" ht="15.75" customHeight="1">
      <c r="A397" s="67" t="s">
        <v>21</v>
      </c>
      <c r="B397" s="59" t="s">
        <v>69</v>
      </c>
      <c r="C397" s="59" t="s">
        <v>65</v>
      </c>
      <c r="D397" s="59" t="s">
        <v>146</v>
      </c>
      <c r="E397" s="59" t="s">
        <v>80</v>
      </c>
      <c r="F397" s="59" t="s">
        <v>103</v>
      </c>
      <c r="G397" s="35"/>
      <c r="H397" s="35"/>
      <c r="I397" s="35"/>
      <c r="J397" s="35"/>
      <c r="K397" s="35"/>
      <c r="L397" s="35"/>
      <c r="M397" s="35"/>
      <c r="N397" s="31"/>
      <c r="O397" s="31"/>
    </row>
    <row r="398" spans="1:38" ht="20.25" customHeight="1">
      <c r="A398" s="67" t="s">
        <v>22</v>
      </c>
      <c r="B398" s="59" t="s">
        <v>69</v>
      </c>
      <c r="C398" s="59" t="s">
        <v>65</v>
      </c>
      <c r="D398" s="59" t="s">
        <v>146</v>
      </c>
      <c r="E398" s="59" t="s">
        <v>80</v>
      </c>
      <c r="F398" s="59" t="s">
        <v>104</v>
      </c>
      <c r="G398" s="35">
        <f>H398+I398+J398+K398</f>
        <v>84</v>
      </c>
      <c r="H398" s="35">
        <f aca="true" t="shared" si="198" ref="H398:M398">H400+H401+H402+H403</f>
        <v>31.400000000000002</v>
      </c>
      <c r="I398" s="35">
        <f t="shared" si="198"/>
        <v>11.7</v>
      </c>
      <c r="J398" s="35">
        <f t="shared" si="198"/>
        <v>2.9000000000000004</v>
      </c>
      <c r="K398" s="35">
        <f t="shared" si="198"/>
        <v>38</v>
      </c>
      <c r="L398" s="35">
        <f t="shared" si="198"/>
        <v>87.1</v>
      </c>
      <c r="M398" s="35">
        <f t="shared" si="198"/>
        <v>90.4</v>
      </c>
      <c r="N398" s="18">
        <f aca="true" t="shared" si="199" ref="N398:AL398">N423+N451</f>
        <v>0</v>
      </c>
      <c r="O398" s="18">
        <f t="shared" si="199"/>
        <v>0</v>
      </c>
      <c r="P398" s="18">
        <f t="shared" si="199"/>
        <v>0</v>
      </c>
      <c r="Q398" s="18">
        <f t="shared" si="199"/>
        <v>0</v>
      </c>
      <c r="R398" s="18">
        <f t="shared" si="199"/>
        <v>0</v>
      </c>
      <c r="S398" s="18">
        <f t="shared" si="199"/>
        <v>0</v>
      </c>
      <c r="T398" s="18">
        <f t="shared" si="199"/>
        <v>0</v>
      </c>
      <c r="U398" s="18">
        <f t="shared" si="199"/>
        <v>0</v>
      </c>
      <c r="V398" s="18">
        <f t="shared" si="199"/>
        <v>0</v>
      </c>
      <c r="W398" s="18">
        <f t="shared" si="199"/>
        <v>0</v>
      </c>
      <c r="X398" s="18">
        <f t="shared" si="199"/>
        <v>0</v>
      </c>
      <c r="Y398" s="18">
        <f t="shared" si="199"/>
        <v>0</v>
      </c>
      <c r="Z398" s="18">
        <f t="shared" si="199"/>
        <v>0</v>
      </c>
      <c r="AA398" s="18">
        <f t="shared" si="199"/>
        <v>0</v>
      </c>
      <c r="AB398" s="18">
        <f t="shared" si="199"/>
        <v>0</v>
      </c>
      <c r="AC398" s="18">
        <f t="shared" si="199"/>
        <v>0</v>
      </c>
      <c r="AD398" s="18">
        <f t="shared" si="199"/>
        <v>0</v>
      </c>
      <c r="AE398" s="18">
        <f t="shared" si="199"/>
        <v>0</v>
      </c>
      <c r="AF398" s="18">
        <f t="shared" si="199"/>
        <v>0</v>
      </c>
      <c r="AG398" s="18">
        <f t="shared" si="199"/>
        <v>0</v>
      </c>
      <c r="AH398" s="18">
        <f t="shared" si="199"/>
        <v>0</v>
      </c>
      <c r="AI398" s="18">
        <f t="shared" si="199"/>
        <v>0</v>
      </c>
      <c r="AJ398" s="18">
        <f t="shared" si="199"/>
        <v>0</v>
      </c>
      <c r="AK398" s="18">
        <f t="shared" si="199"/>
        <v>0</v>
      </c>
      <c r="AL398" s="18">
        <f t="shared" si="199"/>
        <v>0</v>
      </c>
    </row>
    <row r="399" spans="1:15" ht="20.25" customHeight="1">
      <c r="A399" s="67" t="s">
        <v>23</v>
      </c>
      <c r="B399" s="59" t="s">
        <v>69</v>
      </c>
      <c r="C399" s="59" t="s">
        <v>65</v>
      </c>
      <c r="D399" s="59" t="s">
        <v>146</v>
      </c>
      <c r="E399" s="59" t="s">
        <v>80</v>
      </c>
      <c r="F399" s="59"/>
      <c r="G399" s="35"/>
      <c r="H399" s="35"/>
      <c r="I399" s="35"/>
      <c r="J399" s="35"/>
      <c r="K399" s="35"/>
      <c r="L399" s="35"/>
      <c r="M399" s="35"/>
      <c r="N399" s="31"/>
      <c r="O399" s="31"/>
    </row>
    <row r="400" spans="1:15" ht="15.75" customHeight="1">
      <c r="A400" s="67" t="s">
        <v>24</v>
      </c>
      <c r="B400" s="59" t="s">
        <v>69</v>
      </c>
      <c r="C400" s="59" t="s">
        <v>65</v>
      </c>
      <c r="D400" s="59" t="s">
        <v>146</v>
      </c>
      <c r="E400" s="59" t="s">
        <v>80</v>
      </c>
      <c r="F400" s="59" t="s">
        <v>220</v>
      </c>
      <c r="G400" s="35">
        <f>H400+I400+J400+K400</f>
        <v>62.3</v>
      </c>
      <c r="H400" s="35">
        <v>26.8</v>
      </c>
      <c r="I400" s="35">
        <v>7.5</v>
      </c>
      <c r="J400" s="35">
        <v>0</v>
      </c>
      <c r="K400" s="35">
        <v>28</v>
      </c>
      <c r="L400" s="35">
        <v>64.8</v>
      </c>
      <c r="M400" s="35">
        <v>67.4</v>
      </c>
      <c r="N400" s="31"/>
      <c r="O400" s="31"/>
    </row>
    <row r="401" spans="1:15" ht="15.75" customHeight="1">
      <c r="A401" s="67" t="s">
        <v>25</v>
      </c>
      <c r="B401" s="59" t="s">
        <v>69</v>
      </c>
      <c r="C401" s="59" t="s">
        <v>65</v>
      </c>
      <c r="D401" s="59" t="s">
        <v>146</v>
      </c>
      <c r="E401" s="59" t="s">
        <v>80</v>
      </c>
      <c r="F401" s="59" t="s">
        <v>221</v>
      </c>
      <c r="G401" s="35">
        <f>H401+I401+J401+K401</f>
        <v>20.900000000000002</v>
      </c>
      <c r="H401" s="35">
        <v>4.4</v>
      </c>
      <c r="I401" s="35">
        <v>4</v>
      </c>
      <c r="J401" s="35">
        <v>2.7</v>
      </c>
      <c r="K401" s="35">
        <v>9.8</v>
      </c>
      <c r="L401" s="35">
        <v>21.5</v>
      </c>
      <c r="M401" s="35">
        <v>22.2</v>
      </c>
      <c r="N401" s="31"/>
      <c r="O401" s="31"/>
    </row>
    <row r="402" spans="1:15" ht="15.75" customHeight="1">
      <c r="A402" s="67" t="s">
        <v>26</v>
      </c>
      <c r="B402" s="59" t="s">
        <v>69</v>
      </c>
      <c r="C402" s="59" t="s">
        <v>65</v>
      </c>
      <c r="D402" s="59" t="s">
        <v>146</v>
      </c>
      <c r="E402" s="59" t="s">
        <v>80</v>
      </c>
      <c r="F402" s="59" t="s">
        <v>222</v>
      </c>
      <c r="G402" s="35">
        <f>H402+I402+J402+K402</f>
        <v>0.8</v>
      </c>
      <c r="H402" s="35">
        <v>0.2</v>
      </c>
      <c r="I402" s="35">
        <v>0.2</v>
      </c>
      <c r="J402" s="35">
        <v>0.2</v>
      </c>
      <c r="K402" s="35">
        <v>0.2</v>
      </c>
      <c r="L402" s="35">
        <v>0.8</v>
      </c>
      <c r="M402" s="35">
        <v>0.8</v>
      </c>
      <c r="N402" s="31"/>
      <c r="O402" s="31"/>
    </row>
    <row r="403" spans="1:15" ht="14.25" customHeight="1">
      <c r="A403" s="67" t="s">
        <v>320</v>
      </c>
      <c r="B403" s="59" t="s">
        <v>69</v>
      </c>
      <c r="C403" s="59" t="s">
        <v>65</v>
      </c>
      <c r="D403" s="59" t="s">
        <v>146</v>
      </c>
      <c r="E403" s="59" t="s">
        <v>80</v>
      </c>
      <c r="F403" s="59" t="s">
        <v>321</v>
      </c>
      <c r="G403" s="35">
        <f>H403+I403+J403+K403</f>
        <v>0</v>
      </c>
      <c r="H403" s="35"/>
      <c r="I403" s="35"/>
      <c r="J403" s="35"/>
      <c r="K403" s="35"/>
      <c r="L403" s="35"/>
      <c r="M403" s="35"/>
      <c r="N403" s="31"/>
      <c r="O403" s="31"/>
    </row>
    <row r="404" spans="1:15" ht="12.75" customHeight="1">
      <c r="A404" s="40" t="s">
        <v>250</v>
      </c>
      <c r="B404" s="59" t="s">
        <v>69</v>
      </c>
      <c r="C404" s="59" t="s">
        <v>65</v>
      </c>
      <c r="D404" s="59" t="s">
        <v>146</v>
      </c>
      <c r="E404" s="59" t="s">
        <v>80</v>
      </c>
      <c r="F404" s="59" t="s">
        <v>81</v>
      </c>
      <c r="G404" s="35">
        <f>J404+K404+H404+I404</f>
        <v>122.6</v>
      </c>
      <c r="H404" s="35">
        <v>30.6</v>
      </c>
      <c r="I404" s="35">
        <v>30.6</v>
      </c>
      <c r="J404" s="35">
        <v>30.7</v>
      </c>
      <c r="K404" s="35">
        <v>30.7</v>
      </c>
      <c r="L404" s="35">
        <v>122.6</v>
      </c>
      <c r="M404" s="35">
        <v>122.6</v>
      </c>
      <c r="N404" s="31"/>
      <c r="O404" s="31"/>
    </row>
    <row r="405" spans="1:15" ht="15.75" customHeight="1">
      <c r="A405" s="56" t="s">
        <v>247</v>
      </c>
      <c r="B405" s="59" t="s">
        <v>69</v>
      </c>
      <c r="C405" s="59" t="s">
        <v>65</v>
      </c>
      <c r="D405" s="59" t="s">
        <v>146</v>
      </c>
      <c r="E405" s="59" t="s">
        <v>80</v>
      </c>
      <c r="F405" s="59" t="s">
        <v>82</v>
      </c>
      <c r="G405" s="35">
        <f>J405+K405+I405+H405</f>
        <v>254.6</v>
      </c>
      <c r="H405" s="35">
        <v>63.6</v>
      </c>
      <c r="I405" s="35">
        <v>63.6</v>
      </c>
      <c r="J405" s="35">
        <v>63.7</v>
      </c>
      <c r="K405" s="35">
        <v>63.7</v>
      </c>
      <c r="L405" s="35">
        <v>254.6</v>
      </c>
      <c r="M405" s="35">
        <v>254.6</v>
      </c>
      <c r="N405" s="31"/>
      <c r="O405" s="31"/>
    </row>
    <row r="406" spans="1:15" ht="11.25" customHeight="1">
      <c r="A406" s="67" t="s">
        <v>29</v>
      </c>
      <c r="B406" s="59" t="s">
        <v>69</v>
      </c>
      <c r="C406" s="59" t="s">
        <v>65</v>
      </c>
      <c r="D406" s="59" t="s">
        <v>146</v>
      </c>
      <c r="E406" s="59" t="s">
        <v>80</v>
      </c>
      <c r="F406" s="59" t="s">
        <v>105</v>
      </c>
      <c r="G406" s="35"/>
      <c r="H406" s="35"/>
      <c r="I406" s="35"/>
      <c r="J406" s="35"/>
      <c r="K406" s="35"/>
      <c r="L406" s="35"/>
      <c r="M406" s="35"/>
      <c r="N406" s="31"/>
      <c r="O406" s="31"/>
    </row>
    <row r="407" spans="1:15" ht="15.75" customHeight="1">
      <c r="A407" s="67" t="s">
        <v>228</v>
      </c>
      <c r="B407" s="59" t="s">
        <v>69</v>
      </c>
      <c r="C407" s="59" t="s">
        <v>65</v>
      </c>
      <c r="D407" s="59" t="s">
        <v>146</v>
      </c>
      <c r="E407" s="59" t="s">
        <v>80</v>
      </c>
      <c r="F407" s="59" t="s">
        <v>106</v>
      </c>
      <c r="G407" s="35">
        <f>H407+I407+J407+K407</f>
        <v>27.2</v>
      </c>
      <c r="H407" s="35">
        <v>6.8</v>
      </c>
      <c r="I407" s="35">
        <v>6.8</v>
      </c>
      <c r="J407" s="35">
        <v>6.8</v>
      </c>
      <c r="K407" s="35">
        <v>6.8</v>
      </c>
      <c r="L407" s="35">
        <v>27.2</v>
      </c>
      <c r="M407" s="35">
        <v>27.2</v>
      </c>
      <c r="N407" s="31"/>
      <c r="O407" s="31"/>
    </row>
    <row r="408" spans="1:15" ht="15.75" customHeight="1">
      <c r="A408" s="56" t="s">
        <v>30</v>
      </c>
      <c r="B408" s="59" t="s">
        <v>69</v>
      </c>
      <c r="C408" s="59" t="s">
        <v>65</v>
      </c>
      <c r="D408" s="59" t="s">
        <v>146</v>
      </c>
      <c r="E408" s="59" t="s">
        <v>95</v>
      </c>
      <c r="F408" s="59" t="s">
        <v>107</v>
      </c>
      <c r="G408" s="35">
        <f>J408+K408+H408+I408</f>
        <v>0</v>
      </c>
      <c r="H408" s="35">
        <f aca="true" t="shared" si="200" ref="H408:M408">H409</f>
        <v>0</v>
      </c>
      <c r="I408" s="35">
        <f t="shared" si="200"/>
        <v>0</v>
      </c>
      <c r="J408" s="35">
        <f t="shared" si="200"/>
        <v>0</v>
      </c>
      <c r="K408" s="35">
        <f t="shared" si="200"/>
        <v>0</v>
      </c>
      <c r="L408" s="35">
        <f t="shared" si="200"/>
        <v>0</v>
      </c>
      <c r="M408" s="35">
        <f t="shared" si="200"/>
        <v>0</v>
      </c>
      <c r="N408" s="31"/>
      <c r="O408" s="31"/>
    </row>
    <row r="409" spans="1:15" ht="15.75" customHeight="1">
      <c r="A409" s="56" t="s">
        <v>32</v>
      </c>
      <c r="B409" s="59" t="s">
        <v>69</v>
      </c>
      <c r="C409" s="59" t="s">
        <v>65</v>
      </c>
      <c r="D409" s="59" t="s">
        <v>146</v>
      </c>
      <c r="E409" s="59" t="s">
        <v>80</v>
      </c>
      <c r="F409" s="59" t="s">
        <v>109</v>
      </c>
      <c r="G409" s="35">
        <f>J409+K409+H409+I409</f>
        <v>0</v>
      </c>
      <c r="H409" s="35">
        <f aca="true" t="shared" si="201" ref="H409:M409">H411</f>
        <v>0</v>
      </c>
      <c r="I409" s="35">
        <f t="shared" si="201"/>
        <v>0</v>
      </c>
      <c r="J409" s="35">
        <f t="shared" si="201"/>
        <v>0</v>
      </c>
      <c r="K409" s="35">
        <f t="shared" si="201"/>
        <v>0</v>
      </c>
      <c r="L409" s="35">
        <f t="shared" si="201"/>
        <v>0</v>
      </c>
      <c r="M409" s="35">
        <f t="shared" si="201"/>
        <v>0</v>
      </c>
      <c r="N409" s="31"/>
      <c r="O409" s="31"/>
    </row>
    <row r="410" spans="1:15" ht="19.5" customHeight="1">
      <c r="A410" s="56" t="s">
        <v>23</v>
      </c>
      <c r="B410" s="59" t="s">
        <v>69</v>
      </c>
      <c r="C410" s="59" t="s">
        <v>65</v>
      </c>
      <c r="D410" s="59" t="s">
        <v>146</v>
      </c>
      <c r="E410" s="59" t="s">
        <v>80</v>
      </c>
      <c r="F410" s="59"/>
      <c r="G410" s="35"/>
      <c r="H410" s="35"/>
      <c r="I410" s="35"/>
      <c r="J410" s="35"/>
      <c r="K410" s="35"/>
      <c r="L410" s="35"/>
      <c r="M410" s="35"/>
      <c r="N410" s="31"/>
      <c r="O410" s="31"/>
    </row>
    <row r="411" spans="1:32" ht="21.75" customHeight="1">
      <c r="A411" s="56" t="s">
        <v>34</v>
      </c>
      <c r="B411" s="59" t="s">
        <v>69</v>
      </c>
      <c r="C411" s="59" t="s">
        <v>65</v>
      </c>
      <c r="D411" s="59" t="s">
        <v>146</v>
      </c>
      <c r="E411" s="59" t="s">
        <v>80</v>
      </c>
      <c r="F411" s="59" t="s">
        <v>226</v>
      </c>
      <c r="G411" s="35">
        <f>J411+K411+H411+I411</f>
        <v>0</v>
      </c>
      <c r="H411" s="35">
        <v>0</v>
      </c>
      <c r="I411" s="35">
        <v>0</v>
      </c>
      <c r="J411" s="35"/>
      <c r="K411" s="35">
        <v>0</v>
      </c>
      <c r="L411" s="35">
        <v>0</v>
      </c>
      <c r="M411" s="35">
        <v>0</v>
      </c>
      <c r="N411" s="31"/>
      <c r="O411" s="31"/>
      <c r="AD411" s="12">
        <f>G411+G467+G475</f>
        <v>575.3</v>
      </c>
      <c r="AE411" s="12">
        <f>L411+L467+L475</f>
        <v>575.3</v>
      </c>
      <c r="AF411" s="12">
        <f>M411+M467+M475</f>
        <v>575.3</v>
      </c>
    </row>
    <row r="412" spans="1:15" ht="57" customHeight="1">
      <c r="A412" s="69" t="s">
        <v>411</v>
      </c>
      <c r="B412" s="59" t="s">
        <v>69</v>
      </c>
      <c r="C412" s="59" t="s">
        <v>65</v>
      </c>
      <c r="D412" s="59" t="s">
        <v>412</v>
      </c>
      <c r="E412" s="81" t="s">
        <v>120</v>
      </c>
      <c r="F412" s="60"/>
      <c r="G412" s="61">
        <f aca="true" t="shared" si="202" ref="G412:G445">H412+I412+J412+K412</f>
        <v>2962.5999999999995</v>
      </c>
      <c r="H412" s="61">
        <f aca="true" t="shared" si="203" ref="H412:M412">H413</f>
        <v>740.5999999999999</v>
      </c>
      <c r="I412" s="61">
        <f t="shared" si="203"/>
        <v>740.5999999999999</v>
      </c>
      <c r="J412" s="61">
        <f t="shared" si="203"/>
        <v>740.7</v>
      </c>
      <c r="K412" s="61">
        <f t="shared" si="203"/>
        <v>740.7</v>
      </c>
      <c r="L412" s="61">
        <f t="shared" si="203"/>
        <v>2962.6000000000004</v>
      </c>
      <c r="M412" s="61">
        <f t="shared" si="203"/>
        <v>2962.6000000000004</v>
      </c>
      <c r="N412" s="31"/>
      <c r="O412" s="31"/>
    </row>
    <row r="413" spans="1:15" ht="15.75" customHeight="1">
      <c r="A413" s="56" t="s">
        <v>15</v>
      </c>
      <c r="B413" s="59" t="s">
        <v>69</v>
      </c>
      <c r="C413" s="59" t="s">
        <v>65</v>
      </c>
      <c r="D413" s="59" t="s">
        <v>412</v>
      </c>
      <c r="E413" s="82">
        <v>610</v>
      </c>
      <c r="F413" s="59" t="s">
        <v>97</v>
      </c>
      <c r="G413" s="35">
        <f t="shared" si="202"/>
        <v>2962.5999999999995</v>
      </c>
      <c r="H413" s="35">
        <f aca="true" t="shared" si="204" ref="H413:M413">H414+H415</f>
        <v>740.5999999999999</v>
      </c>
      <c r="I413" s="35">
        <f t="shared" si="204"/>
        <v>740.5999999999999</v>
      </c>
      <c r="J413" s="35">
        <f t="shared" si="204"/>
        <v>740.7</v>
      </c>
      <c r="K413" s="35">
        <f t="shared" si="204"/>
        <v>740.7</v>
      </c>
      <c r="L413" s="35">
        <f t="shared" si="204"/>
        <v>2962.6000000000004</v>
      </c>
      <c r="M413" s="35">
        <f t="shared" si="204"/>
        <v>2962.6000000000004</v>
      </c>
      <c r="N413" s="31"/>
      <c r="O413" s="31"/>
    </row>
    <row r="414" spans="1:15" ht="15.75" customHeight="1">
      <c r="A414" s="67" t="s">
        <v>16</v>
      </c>
      <c r="B414" s="59" t="s">
        <v>69</v>
      </c>
      <c r="C414" s="59" t="s">
        <v>65</v>
      </c>
      <c r="D414" s="59" t="s">
        <v>412</v>
      </c>
      <c r="E414" s="82">
        <v>611</v>
      </c>
      <c r="F414" s="59" t="s">
        <v>98</v>
      </c>
      <c r="G414" s="35">
        <f t="shared" si="202"/>
        <v>2275.4</v>
      </c>
      <c r="H414" s="35">
        <v>568.8</v>
      </c>
      <c r="I414" s="35">
        <v>568.8</v>
      </c>
      <c r="J414" s="35">
        <v>568.9</v>
      </c>
      <c r="K414" s="35">
        <v>568.9</v>
      </c>
      <c r="L414" s="35">
        <v>2275.4</v>
      </c>
      <c r="M414" s="35">
        <v>2275.4</v>
      </c>
      <c r="N414" s="31"/>
      <c r="O414" s="31"/>
    </row>
    <row r="415" spans="1:15" ht="15.75" customHeight="1">
      <c r="A415" s="67" t="s">
        <v>18</v>
      </c>
      <c r="B415" s="59" t="s">
        <v>69</v>
      </c>
      <c r="C415" s="59" t="s">
        <v>65</v>
      </c>
      <c r="D415" s="59" t="s">
        <v>412</v>
      </c>
      <c r="E415" s="82">
        <v>611</v>
      </c>
      <c r="F415" s="59" t="s">
        <v>100</v>
      </c>
      <c r="G415" s="35">
        <f t="shared" si="202"/>
        <v>687.2</v>
      </c>
      <c r="H415" s="35">
        <v>171.8</v>
      </c>
      <c r="I415" s="35">
        <v>171.8</v>
      </c>
      <c r="J415" s="35">
        <v>171.8</v>
      </c>
      <c r="K415" s="35">
        <v>171.8</v>
      </c>
      <c r="L415" s="35">
        <v>687.2</v>
      </c>
      <c r="M415" s="35">
        <v>687.2</v>
      </c>
      <c r="N415" s="31"/>
      <c r="O415" s="31"/>
    </row>
    <row r="416" spans="1:15" ht="39" customHeight="1">
      <c r="A416" s="56" t="s">
        <v>267</v>
      </c>
      <c r="B416" s="60" t="s">
        <v>69</v>
      </c>
      <c r="C416" s="60" t="s">
        <v>65</v>
      </c>
      <c r="D416" s="60" t="s">
        <v>182</v>
      </c>
      <c r="E416" s="83">
        <v>600</v>
      </c>
      <c r="F416" s="59"/>
      <c r="G416" s="35">
        <f t="shared" si="202"/>
        <v>184</v>
      </c>
      <c r="H416" s="35">
        <f aca="true" t="shared" si="205" ref="H416:M416">H417</f>
        <v>25</v>
      </c>
      <c r="I416" s="35">
        <f t="shared" si="205"/>
        <v>80</v>
      </c>
      <c r="J416" s="35">
        <f t="shared" si="205"/>
        <v>60</v>
      </c>
      <c r="K416" s="35">
        <f t="shared" si="205"/>
        <v>19</v>
      </c>
      <c r="L416" s="35">
        <f t="shared" si="205"/>
        <v>184</v>
      </c>
      <c r="M416" s="35">
        <f t="shared" si="205"/>
        <v>184</v>
      </c>
      <c r="N416" s="31"/>
      <c r="O416" s="31"/>
    </row>
    <row r="417" spans="1:15" ht="15.75" customHeight="1">
      <c r="A417" s="56" t="s">
        <v>265</v>
      </c>
      <c r="B417" s="59" t="s">
        <v>69</v>
      </c>
      <c r="C417" s="59" t="s">
        <v>65</v>
      </c>
      <c r="D417" s="59" t="s">
        <v>182</v>
      </c>
      <c r="E417" s="82">
        <v>611</v>
      </c>
      <c r="F417" s="59" t="s">
        <v>274</v>
      </c>
      <c r="G417" s="35">
        <f t="shared" si="202"/>
        <v>184</v>
      </c>
      <c r="H417" s="35">
        <v>25</v>
      </c>
      <c r="I417" s="35">
        <v>80</v>
      </c>
      <c r="J417" s="35">
        <v>60</v>
      </c>
      <c r="K417" s="35">
        <v>19</v>
      </c>
      <c r="L417" s="35">
        <v>184</v>
      </c>
      <c r="M417" s="35">
        <v>184</v>
      </c>
      <c r="N417" s="31"/>
      <c r="O417" s="31"/>
    </row>
    <row r="418" spans="1:15" ht="15.75" customHeight="1">
      <c r="A418" s="69" t="s">
        <v>269</v>
      </c>
      <c r="B418" s="59" t="s">
        <v>69</v>
      </c>
      <c r="C418" s="59" t="s">
        <v>65</v>
      </c>
      <c r="D418" s="59" t="s">
        <v>191</v>
      </c>
      <c r="E418" s="59" t="s">
        <v>120</v>
      </c>
      <c r="F418" s="59"/>
      <c r="G418" s="35">
        <f t="shared" si="202"/>
        <v>0</v>
      </c>
      <c r="H418" s="35">
        <f aca="true" t="shared" si="206" ref="H418:M418">H419</f>
        <v>0</v>
      </c>
      <c r="I418" s="35">
        <f t="shared" si="206"/>
        <v>0</v>
      </c>
      <c r="J418" s="35">
        <f t="shared" si="206"/>
        <v>0</v>
      </c>
      <c r="K418" s="35">
        <f t="shared" si="206"/>
        <v>0</v>
      </c>
      <c r="L418" s="35">
        <f t="shared" si="206"/>
        <v>0</v>
      </c>
      <c r="M418" s="35">
        <f t="shared" si="206"/>
        <v>0</v>
      </c>
      <c r="N418" s="31"/>
      <c r="O418" s="31"/>
    </row>
    <row r="419" spans="1:15" ht="15.75" customHeight="1">
      <c r="A419" s="69" t="s">
        <v>223</v>
      </c>
      <c r="B419" s="59" t="s">
        <v>69</v>
      </c>
      <c r="C419" s="59" t="s">
        <v>65</v>
      </c>
      <c r="D419" s="59" t="s">
        <v>191</v>
      </c>
      <c r="E419" s="59" t="s">
        <v>96</v>
      </c>
      <c r="F419" s="59" t="s">
        <v>108</v>
      </c>
      <c r="G419" s="35">
        <f t="shared" si="202"/>
        <v>0</v>
      </c>
      <c r="H419" s="35">
        <f>5-5</f>
        <v>0</v>
      </c>
      <c r="I419" s="35">
        <f>5+5-10</f>
        <v>0</v>
      </c>
      <c r="J419" s="35">
        <v>0</v>
      </c>
      <c r="K419" s="35">
        <f>5-5</f>
        <v>0</v>
      </c>
      <c r="L419" s="35">
        <v>0</v>
      </c>
      <c r="M419" s="35">
        <v>0</v>
      </c>
      <c r="N419" s="31"/>
      <c r="O419" s="31"/>
    </row>
    <row r="420" spans="1:15" ht="41.25" customHeight="1">
      <c r="A420" s="57" t="s">
        <v>413</v>
      </c>
      <c r="B420" s="84" t="s">
        <v>69</v>
      </c>
      <c r="C420" s="84" t="s">
        <v>65</v>
      </c>
      <c r="D420" s="84" t="s">
        <v>229</v>
      </c>
      <c r="E420" s="81" t="s">
        <v>120</v>
      </c>
      <c r="F420" s="60"/>
      <c r="G420" s="61">
        <f t="shared" si="202"/>
        <v>5547.099999999999</v>
      </c>
      <c r="H420" s="61">
        <f aca="true" t="shared" si="207" ref="H420:M420">H421</f>
        <v>1386.8</v>
      </c>
      <c r="I420" s="61">
        <f t="shared" si="207"/>
        <v>1386.8</v>
      </c>
      <c r="J420" s="61">
        <f t="shared" si="207"/>
        <v>1386.8</v>
      </c>
      <c r="K420" s="61">
        <f t="shared" si="207"/>
        <v>1386.6999999999998</v>
      </c>
      <c r="L420" s="61">
        <f t="shared" si="207"/>
        <v>5547.099999999999</v>
      </c>
      <c r="M420" s="61">
        <f t="shared" si="207"/>
        <v>5547.099999999999</v>
      </c>
      <c r="N420" s="31"/>
      <c r="O420" s="31"/>
    </row>
    <row r="421" spans="1:15" ht="15.75" customHeight="1">
      <c r="A421" s="56" t="s">
        <v>15</v>
      </c>
      <c r="B421" s="59" t="s">
        <v>69</v>
      </c>
      <c r="C421" s="59" t="s">
        <v>65</v>
      </c>
      <c r="D421" s="85" t="s">
        <v>229</v>
      </c>
      <c r="E421" s="82">
        <v>610</v>
      </c>
      <c r="F421" s="59" t="s">
        <v>97</v>
      </c>
      <c r="G421" s="35">
        <f t="shared" si="202"/>
        <v>5547.099999999999</v>
      </c>
      <c r="H421" s="35">
        <f aca="true" t="shared" si="208" ref="H421:M421">H422+H423</f>
        <v>1386.8</v>
      </c>
      <c r="I421" s="35">
        <f t="shared" si="208"/>
        <v>1386.8</v>
      </c>
      <c r="J421" s="35">
        <f t="shared" si="208"/>
        <v>1386.8</v>
      </c>
      <c r="K421" s="35">
        <f t="shared" si="208"/>
        <v>1386.6999999999998</v>
      </c>
      <c r="L421" s="35">
        <f t="shared" si="208"/>
        <v>5547.099999999999</v>
      </c>
      <c r="M421" s="35">
        <f t="shared" si="208"/>
        <v>5547.099999999999</v>
      </c>
      <c r="N421" s="31"/>
      <c r="O421" s="31"/>
    </row>
    <row r="422" spans="1:15" ht="15.75" customHeight="1">
      <c r="A422" s="67" t="s">
        <v>16</v>
      </c>
      <c r="B422" s="59" t="s">
        <v>69</v>
      </c>
      <c r="C422" s="59" t="s">
        <v>65</v>
      </c>
      <c r="D422" s="85" t="s">
        <v>229</v>
      </c>
      <c r="E422" s="82">
        <v>611</v>
      </c>
      <c r="F422" s="59" t="s">
        <v>98</v>
      </c>
      <c r="G422" s="35">
        <f t="shared" si="202"/>
        <v>4260.4</v>
      </c>
      <c r="H422" s="35">
        <v>1065.1</v>
      </c>
      <c r="I422" s="35">
        <v>1065.1</v>
      </c>
      <c r="J422" s="35">
        <v>1065.1</v>
      </c>
      <c r="K422" s="35">
        <v>1065.1</v>
      </c>
      <c r="L422" s="35">
        <v>4260.4</v>
      </c>
      <c r="M422" s="35">
        <v>4260.4</v>
      </c>
      <c r="N422" s="31"/>
      <c r="O422" s="31"/>
    </row>
    <row r="423" spans="1:15" ht="15.75" customHeight="1">
      <c r="A423" s="67" t="s">
        <v>18</v>
      </c>
      <c r="B423" s="59" t="s">
        <v>69</v>
      </c>
      <c r="C423" s="59" t="s">
        <v>65</v>
      </c>
      <c r="D423" s="85" t="s">
        <v>229</v>
      </c>
      <c r="E423" s="82">
        <v>611</v>
      </c>
      <c r="F423" s="59" t="s">
        <v>100</v>
      </c>
      <c r="G423" s="35">
        <f t="shared" si="202"/>
        <v>1286.6999999999998</v>
      </c>
      <c r="H423" s="35">
        <v>321.7</v>
      </c>
      <c r="I423" s="35">
        <v>321.7</v>
      </c>
      <c r="J423" s="35">
        <v>321.7</v>
      </c>
      <c r="K423" s="35">
        <v>321.6</v>
      </c>
      <c r="L423" s="35">
        <v>1286.7</v>
      </c>
      <c r="M423" s="35">
        <v>1286.7</v>
      </c>
      <c r="N423" s="31"/>
      <c r="O423" s="31"/>
    </row>
    <row r="424" spans="1:15" ht="44.25" customHeight="1">
      <c r="A424" s="57" t="s">
        <v>413</v>
      </c>
      <c r="B424" s="84" t="s">
        <v>69</v>
      </c>
      <c r="C424" s="84" t="s">
        <v>65</v>
      </c>
      <c r="D424" s="84" t="s">
        <v>229</v>
      </c>
      <c r="E424" s="81" t="s">
        <v>120</v>
      </c>
      <c r="F424" s="60"/>
      <c r="G424" s="61">
        <f t="shared" si="202"/>
        <v>536.8</v>
      </c>
      <c r="H424" s="61">
        <f aca="true" t="shared" si="209" ref="H424:M424">H425</f>
        <v>134.2</v>
      </c>
      <c r="I424" s="61">
        <f t="shared" si="209"/>
        <v>134.2</v>
      </c>
      <c r="J424" s="61">
        <f t="shared" si="209"/>
        <v>134.2</v>
      </c>
      <c r="K424" s="61">
        <f t="shared" si="209"/>
        <v>134.2</v>
      </c>
      <c r="L424" s="61">
        <f t="shared" si="209"/>
        <v>536.8</v>
      </c>
      <c r="M424" s="61">
        <f t="shared" si="209"/>
        <v>536.8</v>
      </c>
      <c r="N424" s="31"/>
      <c r="O424" s="31"/>
    </row>
    <row r="425" spans="1:15" ht="15.75" customHeight="1">
      <c r="A425" s="56" t="s">
        <v>15</v>
      </c>
      <c r="B425" s="59" t="s">
        <v>69</v>
      </c>
      <c r="C425" s="59" t="s">
        <v>65</v>
      </c>
      <c r="D425" s="85" t="s">
        <v>229</v>
      </c>
      <c r="E425" s="82">
        <v>610</v>
      </c>
      <c r="F425" s="59" t="s">
        <v>97</v>
      </c>
      <c r="G425" s="35">
        <f t="shared" si="202"/>
        <v>536.8</v>
      </c>
      <c r="H425" s="35">
        <f aca="true" t="shared" si="210" ref="H425:M425">H426+H427</f>
        <v>134.2</v>
      </c>
      <c r="I425" s="35">
        <f t="shared" si="210"/>
        <v>134.2</v>
      </c>
      <c r="J425" s="35">
        <f t="shared" si="210"/>
        <v>134.2</v>
      </c>
      <c r="K425" s="35">
        <f t="shared" si="210"/>
        <v>134.2</v>
      </c>
      <c r="L425" s="35">
        <f t="shared" si="210"/>
        <v>536.8</v>
      </c>
      <c r="M425" s="35">
        <f t="shared" si="210"/>
        <v>536.8</v>
      </c>
      <c r="N425" s="31"/>
      <c r="O425" s="31"/>
    </row>
    <row r="426" spans="1:15" ht="15.75" customHeight="1">
      <c r="A426" s="67" t="s">
        <v>16</v>
      </c>
      <c r="B426" s="59" t="s">
        <v>69</v>
      </c>
      <c r="C426" s="59" t="s">
        <v>65</v>
      </c>
      <c r="D426" s="85" t="s">
        <v>229</v>
      </c>
      <c r="E426" s="82">
        <v>611</v>
      </c>
      <c r="F426" s="59" t="s">
        <v>98</v>
      </c>
      <c r="G426" s="35">
        <f t="shared" si="202"/>
        <v>412.29999999999995</v>
      </c>
      <c r="H426" s="35">
        <v>103.1</v>
      </c>
      <c r="I426" s="35">
        <v>103.1</v>
      </c>
      <c r="J426" s="35">
        <v>103.1</v>
      </c>
      <c r="K426" s="35">
        <v>103</v>
      </c>
      <c r="L426" s="35">
        <v>412.3</v>
      </c>
      <c r="M426" s="35">
        <v>412.3</v>
      </c>
      <c r="N426" s="31"/>
      <c r="O426" s="31"/>
    </row>
    <row r="427" spans="1:15" ht="15.75" customHeight="1">
      <c r="A427" s="67" t="s">
        <v>18</v>
      </c>
      <c r="B427" s="59" t="s">
        <v>69</v>
      </c>
      <c r="C427" s="59" t="s">
        <v>65</v>
      </c>
      <c r="D427" s="85" t="s">
        <v>229</v>
      </c>
      <c r="E427" s="82">
        <v>611</v>
      </c>
      <c r="F427" s="59" t="s">
        <v>100</v>
      </c>
      <c r="G427" s="35">
        <f t="shared" si="202"/>
        <v>124.50000000000001</v>
      </c>
      <c r="H427" s="35">
        <v>31.1</v>
      </c>
      <c r="I427" s="35">
        <v>31.1</v>
      </c>
      <c r="J427" s="35">
        <v>31.1</v>
      </c>
      <c r="K427" s="35">
        <v>31.2</v>
      </c>
      <c r="L427" s="35">
        <v>124.5</v>
      </c>
      <c r="M427" s="35">
        <v>124.5</v>
      </c>
      <c r="N427" s="31"/>
      <c r="O427" s="31"/>
    </row>
    <row r="428" spans="1:15" ht="42" customHeight="1">
      <c r="A428" s="57" t="s">
        <v>414</v>
      </c>
      <c r="B428" s="84" t="s">
        <v>69</v>
      </c>
      <c r="C428" s="84" t="s">
        <v>65</v>
      </c>
      <c r="D428" s="84" t="s">
        <v>201</v>
      </c>
      <c r="E428" s="81" t="s">
        <v>120</v>
      </c>
      <c r="F428" s="60"/>
      <c r="G428" s="61">
        <f t="shared" si="202"/>
        <v>1301.18</v>
      </c>
      <c r="H428" s="61">
        <f aca="true" t="shared" si="211" ref="H428:M428">H429</f>
        <v>325.20000000000005</v>
      </c>
      <c r="I428" s="61">
        <f t="shared" si="211"/>
        <v>325.20000000000005</v>
      </c>
      <c r="J428" s="61">
        <f t="shared" si="211"/>
        <v>325.4</v>
      </c>
      <c r="K428" s="61">
        <f t="shared" si="211"/>
        <v>325.38</v>
      </c>
      <c r="L428" s="61">
        <f t="shared" si="211"/>
        <v>1301.18</v>
      </c>
      <c r="M428" s="61">
        <f t="shared" si="211"/>
        <v>1301.18</v>
      </c>
      <c r="N428" s="31"/>
      <c r="O428" s="31"/>
    </row>
    <row r="429" spans="1:15" ht="15.75" customHeight="1">
      <c r="A429" s="56" t="s">
        <v>15</v>
      </c>
      <c r="B429" s="59" t="s">
        <v>69</v>
      </c>
      <c r="C429" s="59" t="s">
        <v>65</v>
      </c>
      <c r="D429" s="85" t="s">
        <v>201</v>
      </c>
      <c r="E429" s="82">
        <v>610</v>
      </c>
      <c r="F429" s="59" t="s">
        <v>97</v>
      </c>
      <c r="G429" s="35">
        <f t="shared" si="202"/>
        <v>1301.18</v>
      </c>
      <c r="H429" s="35">
        <f aca="true" t="shared" si="212" ref="H429:M429">H430+H431</f>
        <v>325.20000000000005</v>
      </c>
      <c r="I429" s="35">
        <f t="shared" si="212"/>
        <v>325.20000000000005</v>
      </c>
      <c r="J429" s="35">
        <f t="shared" si="212"/>
        <v>325.4</v>
      </c>
      <c r="K429" s="35">
        <f t="shared" si="212"/>
        <v>325.38</v>
      </c>
      <c r="L429" s="35">
        <f t="shared" si="212"/>
        <v>1301.18</v>
      </c>
      <c r="M429" s="35">
        <f t="shared" si="212"/>
        <v>1301.18</v>
      </c>
      <c r="N429" s="31"/>
      <c r="O429" s="31"/>
    </row>
    <row r="430" spans="1:15" ht="15.75" customHeight="1">
      <c r="A430" s="67" t="s">
        <v>16</v>
      </c>
      <c r="B430" s="59" t="s">
        <v>69</v>
      </c>
      <c r="C430" s="59" t="s">
        <v>65</v>
      </c>
      <c r="D430" s="85" t="s">
        <v>201</v>
      </c>
      <c r="E430" s="82">
        <v>611</v>
      </c>
      <c r="F430" s="59" t="s">
        <v>98</v>
      </c>
      <c r="G430" s="35">
        <f t="shared" si="202"/>
        <v>999.38</v>
      </c>
      <c r="H430" s="35">
        <v>249.8</v>
      </c>
      <c r="I430" s="35">
        <v>249.8</v>
      </c>
      <c r="J430" s="35">
        <v>249.9</v>
      </c>
      <c r="K430" s="35">
        <v>249.88</v>
      </c>
      <c r="L430" s="35">
        <v>999.38</v>
      </c>
      <c r="M430" s="35">
        <v>999.38</v>
      </c>
      <c r="N430" s="31"/>
      <c r="O430" s="31"/>
    </row>
    <row r="431" spans="1:15" ht="15.75" customHeight="1">
      <c r="A431" s="67" t="s">
        <v>18</v>
      </c>
      <c r="B431" s="59" t="s">
        <v>69</v>
      </c>
      <c r="C431" s="59" t="s">
        <v>65</v>
      </c>
      <c r="D431" s="85" t="s">
        <v>201</v>
      </c>
      <c r="E431" s="82">
        <v>611</v>
      </c>
      <c r="F431" s="59" t="s">
        <v>100</v>
      </c>
      <c r="G431" s="35">
        <f t="shared" si="202"/>
        <v>301.8</v>
      </c>
      <c r="H431" s="35">
        <v>75.4</v>
      </c>
      <c r="I431" s="35">
        <v>75.4</v>
      </c>
      <c r="J431" s="35">
        <v>75.5</v>
      </c>
      <c r="K431" s="35">
        <v>75.5</v>
      </c>
      <c r="L431" s="35">
        <v>301.8</v>
      </c>
      <c r="M431" s="35">
        <v>301.8</v>
      </c>
      <c r="N431" s="31"/>
      <c r="O431" s="31"/>
    </row>
    <row r="432" spans="1:15" ht="40.5" customHeight="1">
      <c r="A432" s="57" t="s">
        <v>414</v>
      </c>
      <c r="B432" s="84" t="s">
        <v>69</v>
      </c>
      <c r="C432" s="84" t="s">
        <v>65</v>
      </c>
      <c r="D432" s="84" t="s">
        <v>201</v>
      </c>
      <c r="E432" s="81" t="s">
        <v>120</v>
      </c>
      <c r="F432" s="60"/>
      <c r="G432" s="61">
        <f t="shared" si="202"/>
        <v>125.92</v>
      </c>
      <c r="H432" s="61">
        <f aca="true" t="shared" si="213" ref="H432:M432">H433</f>
        <v>31.5</v>
      </c>
      <c r="I432" s="61">
        <f t="shared" si="213"/>
        <v>31.5</v>
      </c>
      <c r="J432" s="61">
        <f t="shared" si="213"/>
        <v>31.5</v>
      </c>
      <c r="K432" s="61">
        <f t="shared" si="213"/>
        <v>31.419999999999998</v>
      </c>
      <c r="L432" s="61">
        <f t="shared" si="213"/>
        <v>125.91999999999999</v>
      </c>
      <c r="M432" s="61">
        <f t="shared" si="213"/>
        <v>125.91999999999999</v>
      </c>
      <c r="N432" s="31"/>
      <c r="O432" s="31"/>
    </row>
    <row r="433" spans="1:15" ht="19.5" customHeight="1">
      <c r="A433" s="56" t="s">
        <v>15</v>
      </c>
      <c r="B433" s="59" t="s">
        <v>69</v>
      </c>
      <c r="C433" s="59" t="s">
        <v>65</v>
      </c>
      <c r="D433" s="85" t="s">
        <v>201</v>
      </c>
      <c r="E433" s="82">
        <v>610</v>
      </c>
      <c r="F433" s="59" t="s">
        <v>97</v>
      </c>
      <c r="G433" s="35">
        <f t="shared" si="202"/>
        <v>125.92</v>
      </c>
      <c r="H433" s="35">
        <f aca="true" t="shared" si="214" ref="H433:M433">H434+H435</f>
        <v>31.5</v>
      </c>
      <c r="I433" s="35">
        <f t="shared" si="214"/>
        <v>31.5</v>
      </c>
      <c r="J433" s="35">
        <f t="shared" si="214"/>
        <v>31.5</v>
      </c>
      <c r="K433" s="35">
        <f t="shared" si="214"/>
        <v>31.419999999999998</v>
      </c>
      <c r="L433" s="35">
        <f t="shared" si="214"/>
        <v>125.91999999999999</v>
      </c>
      <c r="M433" s="35">
        <f t="shared" si="214"/>
        <v>125.91999999999999</v>
      </c>
      <c r="N433" s="31"/>
      <c r="O433" s="31"/>
    </row>
    <row r="434" spans="1:15" ht="18" customHeight="1">
      <c r="A434" s="67" t="s">
        <v>16</v>
      </c>
      <c r="B434" s="59" t="s">
        <v>69</v>
      </c>
      <c r="C434" s="59" t="s">
        <v>65</v>
      </c>
      <c r="D434" s="85" t="s">
        <v>201</v>
      </c>
      <c r="E434" s="82">
        <v>611</v>
      </c>
      <c r="F434" s="59" t="s">
        <v>98</v>
      </c>
      <c r="G434" s="35">
        <f t="shared" si="202"/>
        <v>96.71</v>
      </c>
      <c r="H434" s="35">
        <v>24.2</v>
      </c>
      <c r="I434" s="35">
        <v>24.2</v>
      </c>
      <c r="J434" s="35">
        <v>24.2</v>
      </c>
      <c r="K434" s="35">
        <v>24.11</v>
      </c>
      <c r="L434" s="35">
        <v>96.71</v>
      </c>
      <c r="M434" s="35">
        <v>96.71</v>
      </c>
      <c r="N434" s="31"/>
      <c r="O434" s="31"/>
    </row>
    <row r="435" spans="1:15" ht="24" customHeight="1">
      <c r="A435" s="67" t="s">
        <v>18</v>
      </c>
      <c r="B435" s="59" t="s">
        <v>69</v>
      </c>
      <c r="C435" s="59" t="s">
        <v>65</v>
      </c>
      <c r="D435" s="85" t="s">
        <v>201</v>
      </c>
      <c r="E435" s="82">
        <v>611</v>
      </c>
      <c r="F435" s="59" t="s">
        <v>100</v>
      </c>
      <c r="G435" s="35">
        <f t="shared" si="202"/>
        <v>29.209999999999997</v>
      </c>
      <c r="H435" s="35">
        <v>7.3</v>
      </c>
      <c r="I435" s="35">
        <v>7.3</v>
      </c>
      <c r="J435" s="35">
        <v>7.3</v>
      </c>
      <c r="K435" s="35">
        <v>7.31</v>
      </c>
      <c r="L435" s="35">
        <v>29.21</v>
      </c>
      <c r="M435" s="35">
        <v>29.21</v>
      </c>
      <c r="N435" s="31"/>
      <c r="O435" s="31"/>
    </row>
    <row r="436" spans="1:15" ht="18" customHeight="1">
      <c r="A436" s="50" t="s">
        <v>415</v>
      </c>
      <c r="B436" s="59" t="s">
        <v>69</v>
      </c>
      <c r="C436" s="59" t="s">
        <v>65</v>
      </c>
      <c r="D436" s="59" t="s">
        <v>325</v>
      </c>
      <c r="E436" s="59" t="s">
        <v>120</v>
      </c>
      <c r="F436" s="59"/>
      <c r="G436" s="35">
        <f t="shared" si="202"/>
        <v>65.8</v>
      </c>
      <c r="H436" s="35">
        <f aca="true" t="shared" si="215" ref="H436:M440">H437</f>
        <v>0</v>
      </c>
      <c r="I436" s="35">
        <f t="shared" si="215"/>
        <v>65.8</v>
      </c>
      <c r="J436" s="35">
        <f t="shared" si="215"/>
        <v>0</v>
      </c>
      <c r="K436" s="35">
        <f t="shared" si="215"/>
        <v>0</v>
      </c>
      <c r="L436" s="35">
        <f t="shared" si="215"/>
        <v>65.8</v>
      </c>
      <c r="M436" s="35">
        <f t="shared" si="215"/>
        <v>65.8</v>
      </c>
      <c r="N436" s="31"/>
      <c r="O436" s="31"/>
    </row>
    <row r="437" spans="1:15" ht="20.25" customHeight="1">
      <c r="A437" s="56" t="s">
        <v>223</v>
      </c>
      <c r="B437" s="59" t="s">
        <v>69</v>
      </c>
      <c r="C437" s="59" t="s">
        <v>65</v>
      </c>
      <c r="D437" s="59" t="s">
        <v>325</v>
      </c>
      <c r="E437" s="59" t="s">
        <v>96</v>
      </c>
      <c r="F437" s="59" t="s">
        <v>52</v>
      </c>
      <c r="G437" s="35">
        <f t="shared" si="202"/>
        <v>65.8</v>
      </c>
      <c r="H437" s="35">
        <f>5-5</f>
        <v>0</v>
      </c>
      <c r="I437" s="35">
        <v>65.8</v>
      </c>
      <c r="J437" s="35">
        <v>0</v>
      </c>
      <c r="K437" s="35">
        <v>0</v>
      </c>
      <c r="L437" s="35">
        <v>65.8</v>
      </c>
      <c r="M437" s="35">
        <v>65.8</v>
      </c>
      <c r="N437" s="31"/>
      <c r="O437" s="31"/>
    </row>
    <row r="438" spans="1:32" ht="42" customHeight="1">
      <c r="A438" s="50" t="s">
        <v>416</v>
      </c>
      <c r="B438" s="59" t="s">
        <v>69</v>
      </c>
      <c r="C438" s="59" t="s">
        <v>65</v>
      </c>
      <c r="D438" s="59" t="s">
        <v>417</v>
      </c>
      <c r="E438" s="59" t="s">
        <v>120</v>
      </c>
      <c r="F438" s="59"/>
      <c r="G438" s="35">
        <f t="shared" si="202"/>
        <v>2751.9</v>
      </c>
      <c r="H438" s="35">
        <f t="shared" si="215"/>
        <v>0</v>
      </c>
      <c r="I438" s="35">
        <f t="shared" si="215"/>
        <v>0</v>
      </c>
      <c r="J438" s="35">
        <f t="shared" si="215"/>
        <v>2751.9</v>
      </c>
      <c r="K438" s="35">
        <f t="shared" si="215"/>
        <v>0</v>
      </c>
      <c r="L438" s="35">
        <f t="shared" si="215"/>
        <v>6898.8</v>
      </c>
      <c r="M438" s="35">
        <f t="shared" si="215"/>
        <v>0</v>
      </c>
      <c r="N438" s="31"/>
      <c r="O438" s="31"/>
      <c r="AD438" s="12">
        <f>G438+G471+G479</f>
        <v>4408.200000000001</v>
      </c>
      <c r="AE438" s="12">
        <f>L438+L471+L479</f>
        <v>8555.1</v>
      </c>
      <c r="AF438" s="12">
        <f>M438+M471+M479</f>
        <v>1656.3</v>
      </c>
    </row>
    <row r="439" spans="1:32" ht="21.75" customHeight="1">
      <c r="A439" s="40" t="s">
        <v>250</v>
      </c>
      <c r="B439" s="59" t="s">
        <v>69</v>
      </c>
      <c r="C439" s="59" t="s">
        <v>65</v>
      </c>
      <c r="D439" s="59" t="s">
        <v>417</v>
      </c>
      <c r="E439" s="59" t="s">
        <v>96</v>
      </c>
      <c r="F439" s="59" t="s">
        <v>52</v>
      </c>
      <c r="G439" s="35">
        <f t="shared" si="202"/>
        <v>2751.9</v>
      </c>
      <c r="H439" s="35">
        <f>5-5</f>
        <v>0</v>
      </c>
      <c r="I439" s="35">
        <v>0</v>
      </c>
      <c r="J439" s="35">
        <v>2751.9</v>
      </c>
      <c r="K439" s="35">
        <v>0</v>
      </c>
      <c r="L439" s="35">
        <v>6898.8</v>
      </c>
      <c r="M439" s="35">
        <v>0</v>
      </c>
      <c r="N439" s="31"/>
      <c r="O439" s="31"/>
      <c r="AD439" s="12"/>
      <c r="AE439" s="12"/>
      <c r="AF439" s="12"/>
    </row>
    <row r="440" spans="1:30" ht="26.25" customHeight="1">
      <c r="A440" s="50" t="s">
        <v>418</v>
      </c>
      <c r="B440" s="59" t="s">
        <v>69</v>
      </c>
      <c r="C440" s="59" t="s">
        <v>65</v>
      </c>
      <c r="D440" s="59" t="s">
        <v>419</v>
      </c>
      <c r="E440" s="59" t="s">
        <v>120</v>
      </c>
      <c r="F440" s="59"/>
      <c r="G440" s="35">
        <f t="shared" si="202"/>
        <v>645.5</v>
      </c>
      <c r="H440" s="35">
        <f t="shared" si="215"/>
        <v>0</v>
      </c>
      <c r="I440" s="35">
        <f t="shared" si="215"/>
        <v>0</v>
      </c>
      <c r="J440" s="35">
        <f t="shared" si="215"/>
        <v>645.5</v>
      </c>
      <c r="K440" s="35">
        <f t="shared" si="215"/>
        <v>0</v>
      </c>
      <c r="L440" s="48">
        <f t="shared" si="215"/>
        <v>1618.2</v>
      </c>
      <c r="M440" s="35">
        <f t="shared" si="215"/>
        <v>0</v>
      </c>
      <c r="N440" s="31"/>
      <c r="O440" s="31"/>
      <c r="AD440" s="39">
        <f>G440+G471+G479</f>
        <v>2301.8</v>
      </c>
    </row>
    <row r="441" spans="1:15" ht="15.75" customHeight="1">
      <c r="A441" s="40" t="s">
        <v>250</v>
      </c>
      <c r="B441" s="59" t="s">
        <v>69</v>
      </c>
      <c r="C441" s="59" t="s">
        <v>65</v>
      </c>
      <c r="D441" s="59" t="s">
        <v>419</v>
      </c>
      <c r="E441" s="59" t="s">
        <v>96</v>
      </c>
      <c r="F441" s="59" t="s">
        <v>52</v>
      </c>
      <c r="G441" s="35">
        <f t="shared" si="202"/>
        <v>645.5</v>
      </c>
      <c r="H441" s="35">
        <f>5-5</f>
        <v>0</v>
      </c>
      <c r="I441" s="35">
        <v>0</v>
      </c>
      <c r="J441" s="35">
        <v>645.5</v>
      </c>
      <c r="K441" s="35">
        <v>0</v>
      </c>
      <c r="L441" s="48">
        <v>1618.2</v>
      </c>
      <c r="M441" s="35">
        <v>0</v>
      </c>
      <c r="N441" s="31"/>
      <c r="O441" s="31"/>
    </row>
    <row r="442" spans="1:15" ht="15.75" customHeight="1">
      <c r="A442" s="66" t="s">
        <v>147</v>
      </c>
      <c r="B442" s="60" t="s">
        <v>69</v>
      </c>
      <c r="C442" s="60" t="s">
        <v>148</v>
      </c>
      <c r="D442" s="60" t="s">
        <v>139</v>
      </c>
      <c r="E442" s="86" t="s">
        <v>58</v>
      </c>
      <c r="F442" s="60"/>
      <c r="G442" s="61">
        <f t="shared" si="202"/>
        <v>1943.1</v>
      </c>
      <c r="H442" s="61">
        <f aca="true" t="shared" si="216" ref="H442:M442">H443+H445+H450</f>
        <v>98.6</v>
      </c>
      <c r="I442" s="61">
        <f t="shared" si="216"/>
        <v>1332.1</v>
      </c>
      <c r="J442" s="61">
        <f t="shared" si="216"/>
        <v>413.7</v>
      </c>
      <c r="K442" s="61">
        <f t="shared" si="216"/>
        <v>98.7</v>
      </c>
      <c r="L442" s="61">
        <f t="shared" si="216"/>
        <v>1506.5</v>
      </c>
      <c r="M442" s="61">
        <f t="shared" si="216"/>
        <v>1506.5</v>
      </c>
      <c r="N442" s="31"/>
      <c r="O442" s="31"/>
    </row>
    <row r="443" spans="1:15" ht="15.75" customHeight="1">
      <c r="A443" s="22" t="s">
        <v>72</v>
      </c>
      <c r="B443" s="60" t="s">
        <v>69</v>
      </c>
      <c r="C443" s="60" t="s">
        <v>73</v>
      </c>
      <c r="D443" s="60" t="s">
        <v>149</v>
      </c>
      <c r="E443" s="60" t="s">
        <v>51</v>
      </c>
      <c r="F443" s="60"/>
      <c r="G443" s="61">
        <f t="shared" si="202"/>
        <v>394.59999999999997</v>
      </c>
      <c r="H443" s="61">
        <f aca="true" t="shared" si="217" ref="H443:M443">H444</f>
        <v>98.6</v>
      </c>
      <c r="I443" s="61">
        <f t="shared" si="217"/>
        <v>98.6</v>
      </c>
      <c r="J443" s="61">
        <f t="shared" si="217"/>
        <v>98.7</v>
      </c>
      <c r="K443" s="61">
        <f t="shared" si="217"/>
        <v>98.7</v>
      </c>
      <c r="L443" s="61">
        <f t="shared" si="217"/>
        <v>394.6</v>
      </c>
      <c r="M443" s="61">
        <f t="shared" si="217"/>
        <v>394.6</v>
      </c>
      <c r="N443" s="31"/>
      <c r="O443" s="31"/>
    </row>
    <row r="444" spans="1:38" ht="14.25" customHeight="1">
      <c r="A444" s="50" t="s">
        <v>420</v>
      </c>
      <c r="B444" s="59" t="s">
        <v>69</v>
      </c>
      <c r="C444" s="59" t="s">
        <v>73</v>
      </c>
      <c r="D444" s="59" t="s">
        <v>149</v>
      </c>
      <c r="E444" s="59" t="s">
        <v>110</v>
      </c>
      <c r="F444" s="59" t="s">
        <v>208</v>
      </c>
      <c r="G444" s="35">
        <f t="shared" si="202"/>
        <v>394.59999999999997</v>
      </c>
      <c r="H444" s="35">
        <v>98.6</v>
      </c>
      <c r="I444" s="35">
        <v>98.6</v>
      </c>
      <c r="J444" s="35">
        <v>98.7</v>
      </c>
      <c r="K444" s="35">
        <v>98.7</v>
      </c>
      <c r="L444" s="35">
        <v>394.6</v>
      </c>
      <c r="M444" s="35">
        <v>394.6</v>
      </c>
      <c r="N444" s="18">
        <f aca="true" t="shared" si="218" ref="N444:AL444">N445+N447+N454</f>
        <v>0</v>
      </c>
      <c r="O444" s="18">
        <f t="shared" si="218"/>
        <v>0</v>
      </c>
      <c r="P444" s="18">
        <f t="shared" si="218"/>
        <v>0</v>
      </c>
      <c r="Q444" s="18">
        <f t="shared" si="218"/>
        <v>0</v>
      </c>
      <c r="R444" s="18">
        <f t="shared" si="218"/>
        <v>0</v>
      </c>
      <c r="S444" s="18">
        <f t="shared" si="218"/>
        <v>0</v>
      </c>
      <c r="T444" s="18">
        <f t="shared" si="218"/>
        <v>0</v>
      </c>
      <c r="U444" s="18">
        <f t="shared" si="218"/>
        <v>0</v>
      </c>
      <c r="V444" s="18">
        <f t="shared" si="218"/>
        <v>0</v>
      </c>
      <c r="W444" s="18">
        <f t="shared" si="218"/>
        <v>0</v>
      </c>
      <c r="X444" s="18">
        <f t="shared" si="218"/>
        <v>0</v>
      </c>
      <c r="Y444" s="18">
        <f t="shared" si="218"/>
        <v>0</v>
      </c>
      <c r="Z444" s="18">
        <f t="shared" si="218"/>
        <v>0</v>
      </c>
      <c r="AA444" s="18">
        <f t="shared" si="218"/>
        <v>0</v>
      </c>
      <c r="AB444" s="18">
        <f t="shared" si="218"/>
        <v>0</v>
      </c>
      <c r="AC444" s="18">
        <f t="shared" si="218"/>
        <v>0</v>
      </c>
      <c r="AD444" s="18">
        <f t="shared" si="218"/>
        <v>0</v>
      </c>
      <c r="AE444" s="18">
        <f t="shared" si="218"/>
        <v>0</v>
      </c>
      <c r="AF444" s="18">
        <f t="shared" si="218"/>
        <v>0</v>
      </c>
      <c r="AG444" s="18">
        <f t="shared" si="218"/>
        <v>0</v>
      </c>
      <c r="AH444" s="18">
        <f t="shared" si="218"/>
        <v>0</v>
      </c>
      <c r="AI444" s="18">
        <f t="shared" si="218"/>
        <v>0</v>
      </c>
      <c r="AJ444" s="18">
        <f t="shared" si="218"/>
        <v>0</v>
      </c>
      <c r="AK444" s="18">
        <f t="shared" si="218"/>
        <v>0</v>
      </c>
      <c r="AL444" s="18">
        <f t="shared" si="218"/>
        <v>0</v>
      </c>
    </row>
    <row r="445" spans="1:15" ht="15.75" customHeight="1">
      <c r="A445" s="65" t="s">
        <v>150</v>
      </c>
      <c r="B445" s="60" t="s">
        <v>69</v>
      </c>
      <c r="C445" s="60" t="s">
        <v>66</v>
      </c>
      <c r="D445" s="60" t="s">
        <v>139</v>
      </c>
      <c r="E445" s="60" t="s">
        <v>58</v>
      </c>
      <c r="F445" s="59"/>
      <c r="G445" s="61">
        <f t="shared" si="202"/>
        <v>950.1</v>
      </c>
      <c r="H445" s="61">
        <f aca="true" t="shared" si="219" ref="H445:M445">H446+H448</f>
        <v>0</v>
      </c>
      <c r="I445" s="61">
        <f t="shared" si="219"/>
        <v>635.1</v>
      </c>
      <c r="J445" s="61">
        <f t="shared" si="219"/>
        <v>315</v>
      </c>
      <c r="K445" s="61">
        <f t="shared" si="219"/>
        <v>0</v>
      </c>
      <c r="L445" s="61">
        <f t="shared" si="219"/>
        <v>513.5</v>
      </c>
      <c r="M445" s="61">
        <f t="shared" si="219"/>
        <v>513.5</v>
      </c>
      <c r="N445" s="31"/>
      <c r="O445" s="31"/>
    </row>
    <row r="446" spans="1:15" ht="58.5" customHeight="1">
      <c r="A446" s="50" t="s">
        <v>421</v>
      </c>
      <c r="B446" s="59" t="s">
        <v>69</v>
      </c>
      <c r="C446" s="59" t="s">
        <v>66</v>
      </c>
      <c r="D446" s="59" t="s">
        <v>187</v>
      </c>
      <c r="E446" s="59" t="s">
        <v>51</v>
      </c>
      <c r="F446" s="59"/>
      <c r="G446" s="61">
        <f aca="true" t="shared" si="220" ref="G446:M446">G447</f>
        <v>315</v>
      </c>
      <c r="H446" s="61">
        <f t="shared" si="220"/>
        <v>0</v>
      </c>
      <c r="I446" s="61">
        <f t="shared" si="220"/>
        <v>0</v>
      </c>
      <c r="J446" s="61">
        <f t="shared" si="220"/>
        <v>315</v>
      </c>
      <c r="K446" s="61">
        <f t="shared" si="220"/>
        <v>0</v>
      </c>
      <c r="L446" s="61">
        <f t="shared" si="220"/>
        <v>315</v>
      </c>
      <c r="M446" s="61">
        <f t="shared" si="220"/>
        <v>315</v>
      </c>
      <c r="N446" s="31"/>
      <c r="O446" s="31"/>
    </row>
    <row r="447" spans="1:15" ht="15.75" customHeight="1">
      <c r="A447" s="56" t="s">
        <v>270</v>
      </c>
      <c r="B447" s="59" t="s">
        <v>69</v>
      </c>
      <c r="C447" s="59" t="s">
        <v>66</v>
      </c>
      <c r="D447" s="59" t="s">
        <v>187</v>
      </c>
      <c r="E447" s="59" t="s">
        <v>110</v>
      </c>
      <c r="F447" s="59" t="s">
        <v>50</v>
      </c>
      <c r="G447" s="35">
        <f>H447+I447+J447+K447</f>
        <v>315</v>
      </c>
      <c r="H447" s="35">
        <v>0</v>
      </c>
      <c r="I447" s="35">
        <v>0</v>
      </c>
      <c r="J447" s="35">
        <v>315</v>
      </c>
      <c r="K447" s="35">
        <v>0</v>
      </c>
      <c r="L447" s="35">
        <v>315</v>
      </c>
      <c r="M447" s="35">
        <v>315</v>
      </c>
      <c r="N447" s="31"/>
      <c r="O447" s="31"/>
    </row>
    <row r="448" spans="1:15" ht="66" customHeight="1">
      <c r="A448" s="50" t="s">
        <v>271</v>
      </c>
      <c r="B448" s="60" t="s">
        <v>69</v>
      </c>
      <c r="C448" s="60" t="s">
        <v>66</v>
      </c>
      <c r="D448" s="60" t="s">
        <v>181</v>
      </c>
      <c r="E448" s="60" t="s">
        <v>37</v>
      </c>
      <c r="F448" s="60"/>
      <c r="G448" s="61">
        <f aca="true" t="shared" si="221" ref="G448:M448">G449</f>
        <v>635.1</v>
      </c>
      <c r="H448" s="61">
        <f t="shared" si="221"/>
        <v>0</v>
      </c>
      <c r="I448" s="61">
        <f t="shared" si="221"/>
        <v>635.1</v>
      </c>
      <c r="J448" s="61">
        <f t="shared" si="221"/>
        <v>0</v>
      </c>
      <c r="K448" s="61">
        <f t="shared" si="221"/>
        <v>0</v>
      </c>
      <c r="L448" s="61">
        <f t="shared" si="221"/>
        <v>198.5</v>
      </c>
      <c r="M448" s="61">
        <f t="shared" si="221"/>
        <v>198.5</v>
      </c>
      <c r="N448" s="31"/>
      <c r="O448" s="31"/>
    </row>
    <row r="449" spans="1:15" ht="12.75" customHeight="1">
      <c r="A449" s="87" t="s">
        <v>121</v>
      </c>
      <c r="B449" s="59" t="s">
        <v>69</v>
      </c>
      <c r="C449" s="59" t="s">
        <v>66</v>
      </c>
      <c r="D449" s="59" t="s">
        <v>181</v>
      </c>
      <c r="E449" s="59" t="s">
        <v>122</v>
      </c>
      <c r="F449" s="59" t="s">
        <v>67</v>
      </c>
      <c r="G449" s="35">
        <f>H449+I449+J449+K449</f>
        <v>635.1</v>
      </c>
      <c r="H449" s="35">
        <v>0</v>
      </c>
      <c r="I449" s="35">
        <v>635.1</v>
      </c>
      <c r="J449" s="35">
        <v>0</v>
      </c>
      <c r="K449" s="35">
        <v>0</v>
      </c>
      <c r="L449" s="35">
        <v>198.5</v>
      </c>
      <c r="M449" s="35">
        <v>198.5</v>
      </c>
      <c r="N449" s="31"/>
      <c r="O449" s="31"/>
    </row>
    <row r="450" spans="1:15" ht="15.75" customHeight="1">
      <c r="A450" s="63" t="s">
        <v>199</v>
      </c>
      <c r="B450" s="64" t="s">
        <v>69</v>
      </c>
      <c r="C450" s="60" t="s">
        <v>200</v>
      </c>
      <c r="D450" s="60" t="s">
        <v>139</v>
      </c>
      <c r="E450" s="60" t="s">
        <v>58</v>
      </c>
      <c r="F450" s="59"/>
      <c r="G450" s="61">
        <f>H450+I450+J450+K450</f>
        <v>598.4</v>
      </c>
      <c r="H450" s="61">
        <f aca="true" t="shared" si="222" ref="H450:M451">H451</f>
        <v>0</v>
      </c>
      <c r="I450" s="61">
        <f t="shared" si="222"/>
        <v>598.4</v>
      </c>
      <c r="J450" s="61">
        <f t="shared" si="222"/>
        <v>0</v>
      </c>
      <c r="K450" s="61">
        <f t="shared" si="222"/>
        <v>0</v>
      </c>
      <c r="L450" s="61">
        <f t="shared" si="222"/>
        <v>598.4</v>
      </c>
      <c r="M450" s="61">
        <f t="shared" si="222"/>
        <v>598.4</v>
      </c>
      <c r="N450" s="31"/>
      <c r="O450" s="31"/>
    </row>
    <row r="451" spans="1:15" ht="71.25" customHeight="1">
      <c r="A451" s="50" t="s">
        <v>272</v>
      </c>
      <c r="B451" s="60" t="s">
        <v>69</v>
      </c>
      <c r="C451" s="60" t="s">
        <v>200</v>
      </c>
      <c r="D451" s="60" t="s">
        <v>188</v>
      </c>
      <c r="E451" s="60" t="s">
        <v>37</v>
      </c>
      <c r="F451" s="60"/>
      <c r="G451" s="61">
        <f>G452</f>
        <v>598.4</v>
      </c>
      <c r="H451" s="61">
        <f t="shared" si="222"/>
        <v>0</v>
      </c>
      <c r="I451" s="61">
        <f t="shared" si="222"/>
        <v>598.4</v>
      </c>
      <c r="J451" s="61">
        <f t="shared" si="222"/>
        <v>0</v>
      </c>
      <c r="K451" s="61">
        <f t="shared" si="222"/>
        <v>0</v>
      </c>
      <c r="L451" s="61">
        <f t="shared" si="222"/>
        <v>598.4</v>
      </c>
      <c r="M451" s="61">
        <f t="shared" si="222"/>
        <v>598.4</v>
      </c>
      <c r="N451" s="31"/>
      <c r="O451" s="31"/>
    </row>
    <row r="452" spans="1:15" ht="13.5" customHeight="1">
      <c r="A452" s="56" t="s">
        <v>121</v>
      </c>
      <c r="B452" s="59" t="s">
        <v>69</v>
      </c>
      <c r="C452" s="59" t="s">
        <v>200</v>
      </c>
      <c r="D452" s="60" t="s">
        <v>188</v>
      </c>
      <c r="E452" s="59" t="s">
        <v>122</v>
      </c>
      <c r="F452" s="59" t="s">
        <v>67</v>
      </c>
      <c r="G452" s="35">
        <f>H452+I452+J452+K452</f>
        <v>598.4</v>
      </c>
      <c r="H452" s="35">
        <v>0</v>
      </c>
      <c r="I452" s="35">
        <v>598.4</v>
      </c>
      <c r="J452" s="35">
        <v>0</v>
      </c>
      <c r="K452" s="35">
        <v>0</v>
      </c>
      <c r="L452" s="35">
        <v>598.4</v>
      </c>
      <c r="M452" s="35">
        <v>598.4</v>
      </c>
      <c r="N452" s="31"/>
      <c r="O452" s="31"/>
    </row>
    <row r="453" spans="1:15" ht="12.75" customHeight="1">
      <c r="A453" s="66" t="s">
        <v>151</v>
      </c>
      <c r="B453" s="60" t="s">
        <v>69</v>
      </c>
      <c r="C453" s="60" t="s">
        <v>152</v>
      </c>
      <c r="D453" s="60" t="s">
        <v>139</v>
      </c>
      <c r="E453" s="60" t="s">
        <v>58</v>
      </c>
      <c r="F453" s="60"/>
      <c r="G453" s="61">
        <f>H453+I453+J453+K453</f>
        <v>9894.2</v>
      </c>
      <c r="H453" s="61">
        <f aca="true" t="shared" si="223" ref="H453:M453">H454+H486</f>
        <v>2531.5</v>
      </c>
      <c r="I453" s="61">
        <f t="shared" si="223"/>
        <v>2384.5</v>
      </c>
      <c r="J453" s="61">
        <f t="shared" si="223"/>
        <v>2444.1</v>
      </c>
      <c r="K453" s="61">
        <f t="shared" si="223"/>
        <v>2534.1</v>
      </c>
      <c r="L453" s="61">
        <f t="shared" si="223"/>
        <v>10820.7</v>
      </c>
      <c r="M453" s="61">
        <f t="shared" si="223"/>
        <v>10833.5</v>
      </c>
      <c r="N453" s="31"/>
      <c r="O453" s="31"/>
    </row>
    <row r="454" spans="1:15" ht="15.75" customHeight="1">
      <c r="A454" s="88" t="s">
        <v>237</v>
      </c>
      <c r="B454" s="60" t="s">
        <v>69</v>
      </c>
      <c r="C454" s="60" t="s">
        <v>77</v>
      </c>
      <c r="D454" s="60" t="s">
        <v>261</v>
      </c>
      <c r="E454" s="60" t="s">
        <v>120</v>
      </c>
      <c r="F454" s="60"/>
      <c r="G454" s="61">
        <f>H454+I454+J454+K454</f>
        <v>9607.2</v>
      </c>
      <c r="H454" s="61">
        <f aca="true" t="shared" si="224" ref="H454:M454">H455+H474+H480+H482</f>
        <v>2458.5</v>
      </c>
      <c r="I454" s="61">
        <f t="shared" si="224"/>
        <v>2344.5</v>
      </c>
      <c r="J454" s="61">
        <f t="shared" si="224"/>
        <v>2345.1</v>
      </c>
      <c r="K454" s="61">
        <f t="shared" si="224"/>
        <v>2459.1</v>
      </c>
      <c r="L454" s="61">
        <f t="shared" si="224"/>
        <v>10533.7</v>
      </c>
      <c r="M454" s="61">
        <f t="shared" si="224"/>
        <v>10546.5</v>
      </c>
      <c r="N454" s="31"/>
      <c r="O454" s="31"/>
    </row>
    <row r="455" spans="1:15" ht="45" customHeight="1">
      <c r="A455" s="56" t="s">
        <v>422</v>
      </c>
      <c r="B455" s="59" t="s">
        <v>69</v>
      </c>
      <c r="C455" s="59" t="s">
        <v>77</v>
      </c>
      <c r="D455" s="59" t="s">
        <v>153</v>
      </c>
      <c r="E455" s="59" t="s">
        <v>120</v>
      </c>
      <c r="F455" s="59" t="s">
        <v>62</v>
      </c>
      <c r="G455" s="35">
        <f aca="true" t="shared" si="225" ref="G455:G460">H455+I455+J455+K455</f>
        <v>3629.2000000000003</v>
      </c>
      <c r="H455" s="35">
        <f aca="true" t="shared" si="226" ref="H455:M455">H456+H460+H472+H473+H458</f>
        <v>907.1000000000001</v>
      </c>
      <c r="I455" s="35">
        <f t="shared" si="226"/>
        <v>907.1000000000001</v>
      </c>
      <c r="J455" s="35">
        <f t="shared" si="226"/>
        <v>907.5</v>
      </c>
      <c r="K455" s="35">
        <f t="shared" si="226"/>
        <v>907.5</v>
      </c>
      <c r="L455" s="35">
        <f t="shared" si="226"/>
        <v>3641.6000000000004</v>
      </c>
      <c r="M455" s="35">
        <f t="shared" si="226"/>
        <v>3654.4</v>
      </c>
      <c r="N455" s="31"/>
      <c r="O455" s="31"/>
    </row>
    <row r="456" spans="1:15" ht="15.75" customHeight="1">
      <c r="A456" s="56" t="s">
        <v>15</v>
      </c>
      <c r="B456" s="59" t="s">
        <v>69</v>
      </c>
      <c r="C456" s="59" t="s">
        <v>77</v>
      </c>
      <c r="D456" s="59" t="s">
        <v>153</v>
      </c>
      <c r="E456" s="59" t="s">
        <v>80</v>
      </c>
      <c r="F456" s="59" t="s">
        <v>97</v>
      </c>
      <c r="G456" s="35">
        <f t="shared" si="225"/>
        <v>2817.2000000000003</v>
      </c>
      <c r="H456" s="35">
        <f aca="true" t="shared" si="227" ref="H456:M456">H457+H459</f>
        <v>704.2</v>
      </c>
      <c r="I456" s="35">
        <f t="shared" si="227"/>
        <v>704.2</v>
      </c>
      <c r="J456" s="35">
        <f t="shared" si="227"/>
        <v>704.4</v>
      </c>
      <c r="K456" s="35">
        <f t="shared" si="227"/>
        <v>704.4</v>
      </c>
      <c r="L456" s="35">
        <f t="shared" si="227"/>
        <v>2817.2000000000003</v>
      </c>
      <c r="M456" s="35">
        <f t="shared" si="227"/>
        <v>2817.2000000000003</v>
      </c>
      <c r="N456" s="31"/>
      <c r="O456" s="31"/>
    </row>
    <row r="457" spans="1:38" ht="16.5" customHeight="1">
      <c r="A457" s="67" t="s">
        <v>16</v>
      </c>
      <c r="B457" s="59" t="s">
        <v>69</v>
      </c>
      <c r="C457" s="59" t="s">
        <v>77</v>
      </c>
      <c r="D457" s="59" t="s">
        <v>153</v>
      </c>
      <c r="E457" s="59" t="s">
        <v>80</v>
      </c>
      <c r="F457" s="59" t="s">
        <v>98</v>
      </c>
      <c r="G457" s="35">
        <f t="shared" si="225"/>
        <v>2163.8</v>
      </c>
      <c r="H457" s="35">
        <v>540.9</v>
      </c>
      <c r="I457" s="35">
        <v>540.9</v>
      </c>
      <c r="J457" s="35">
        <v>541</v>
      </c>
      <c r="K457" s="35">
        <v>541</v>
      </c>
      <c r="L457" s="35">
        <v>2163.8</v>
      </c>
      <c r="M457" s="35">
        <v>2163.8</v>
      </c>
      <c r="N457" s="48">
        <f aca="true" t="shared" si="228" ref="N457:AL457">N458+N459</f>
        <v>0</v>
      </c>
      <c r="O457" s="48">
        <f t="shared" si="228"/>
        <v>0</v>
      </c>
      <c r="P457" s="48">
        <f t="shared" si="228"/>
        <v>0</v>
      </c>
      <c r="Q457" s="48">
        <f t="shared" si="228"/>
        <v>0</v>
      </c>
      <c r="R457" s="48">
        <f t="shared" si="228"/>
        <v>0</v>
      </c>
      <c r="S457" s="48">
        <f t="shared" si="228"/>
        <v>0</v>
      </c>
      <c r="T457" s="48">
        <f t="shared" si="228"/>
        <v>0</v>
      </c>
      <c r="U457" s="48">
        <f t="shared" si="228"/>
        <v>0</v>
      </c>
      <c r="V457" s="48">
        <f t="shared" si="228"/>
        <v>0</v>
      </c>
      <c r="W457" s="48">
        <f t="shared" si="228"/>
        <v>0</v>
      </c>
      <c r="X457" s="48">
        <f t="shared" si="228"/>
        <v>0</v>
      </c>
      <c r="Y457" s="48">
        <f t="shared" si="228"/>
        <v>0</v>
      </c>
      <c r="Z457" s="48">
        <f t="shared" si="228"/>
        <v>0</v>
      </c>
      <c r="AA457" s="48">
        <f t="shared" si="228"/>
        <v>0</v>
      </c>
      <c r="AB457" s="48">
        <f t="shared" si="228"/>
        <v>0</v>
      </c>
      <c r="AC457" s="48">
        <f t="shared" si="228"/>
        <v>0</v>
      </c>
      <c r="AD457" s="48">
        <f t="shared" si="228"/>
        <v>0</v>
      </c>
      <c r="AE457" s="48">
        <f t="shared" si="228"/>
        <v>0</v>
      </c>
      <c r="AF457" s="48">
        <f t="shared" si="228"/>
        <v>0</v>
      </c>
      <c r="AG457" s="48">
        <f t="shared" si="228"/>
        <v>0</v>
      </c>
      <c r="AH457" s="48">
        <f t="shared" si="228"/>
        <v>0</v>
      </c>
      <c r="AI457" s="48">
        <f t="shared" si="228"/>
        <v>0</v>
      </c>
      <c r="AJ457" s="48">
        <f t="shared" si="228"/>
        <v>0</v>
      </c>
      <c r="AK457" s="48">
        <f t="shared" si="228"/>
        <v>0</v>
      </c>
      <c r="AL457" s="48">
        <f t="shared" si="228"/>
        <v>0</v>
      </c>
    </row>
    <row r="458" spans="1:15" ht="13.5" customHeight="1">
      <c r="A458" s="67" t="s">
        <v>17</v>
      </c>
      <c r="B458" s="59" t="s">
        <v>69</v>
      </c>
      <c r="C458" s="59" t="s">
        <v>77</v>
      </c>
      <c r="D458" s="59" t="s">
        <v>153</v>
      </c>
      <c r="E458" s="59" t="s">
        <v>80</v>
      </c>
      <c r="F458" s="59" t="s">
        <v>99</v>
      </c>
      <c r="G458" s="35">
        <f t="shared" si="225"/>
        <v>0</v>
      </c>
      <c r="H458" s="35"/>
      <c r="I458" s="35"/>
      <c r="J458" s="35"/>
      <c r="K458" s="35"/>
      <c r="L458" s="35"/>
      <c r="M458" s="35"/>
      <c r="N458" s="31"/>
      <c r="O458" s="31"/>
    </row>
    <row r="459" spans="1:15" ht="15.75" customHeight="1">
      <c r="A459" s="67" t="s">
        <v>18</v>
      </c>
      <c r="B459" s="59" t="s">
        <v>69</v>
      </c>
      <c r="C459" s="59" t="s">
        <v>77</v>
      </c>
      <c r="D459" s="59" t="s">
        <v>153</v>
      </c>
      <c r="E459" s="59" t="s">
        <v>80</v>
      </c>
      <c r="F459" s="59" t="s">
        <v>100</v>
      </c>
      <c r="G459" s="35">
        <f t="shared" si="225"/>
        <v>653.4</v>
      </c>
      <c r="H459" s="35">
        <v>163.3</v>
      </c>
      <c r="I459" s="35">
        <v>163.3</v>
      </c>
      <c r="J459" s="35">
        <v>163.4</v>
      </c>
      <c r="K459" s="35">
        <v>163.4</v>
      </c>
      <c r="L459" s="35">
        <v>653.4</v>
      </c>
      <c r="M459" s="35">
        <v>653.4</v>
      </c>
      <c r="N459" s="31"/>
      <c r="O459" s="31"/>
    </row>
    <row r="460" spans="1:15" ht="12.75" customHeight="1">
      <c r="A460" s="67" t="s">
        <v>19</v>
      </c>
      <c r="B460" s="59" t="s">
        <v>69</v>
      </c>
      <c r="C460" s="59" t="s">
        <v>77</v>
      </c>
      <c r="D460" s="59" t="s">
        <v>153</v>
      </c>
      <c r="E460" s="59" t="s">
        <v>80</v>
      </c>
      <c r="F460" s="59" t="s">
        <v>101</v>
      </c>
      <c r="G460" s="35">
        <f t="shared" si="225"/>
        <v>657</v>
      </c>
      <c r="H460" s="35">
        <f aca="true" t="shared" si="229" ref="H460:M460">H461+H462+H463+H469+H470+H471</f>
        <v>164.2</v>
      </c>
      <c r="I460" s="35">
        <f t="shared" si="229"/>
        <v>164.2</v>
      </c>
      <c r="J460" s="35">
        <f t="shared" si="229"/>
        <v>164.3</v>
      </c>
      <c r="K460" s="35">
        <f t="shared" si="229"/>
        <v>164.3</v>
      </c>
      <c r="L460" s="35">
        <f t="shared" si="229"/>
        <v>657</v>
      </c>
      <c r="M460" s="35">
        <f t="shared" si="229"/>
        <v>657</v>
      </c>
      <c r="N460" s="31"/>
      <c r="O460" s="31"/>
    </row>
    <row r="461" spans="1:15" ht="14.25" customHeight="1">
      <c r="A461" s="67" t="s">
        <v>20</v>
      </c>
      <c r="B461" s="59" t="s">
        <v>69</v>
      </c>
      <c r="C461" s="59" t="s">
        <v>77</v>
      </c>
      <c r="D461" s="59" t="s">
        <v>153</v>
      </c>
      <c r="E461" s="59" t="s">
        <v>80</v>
      </c>
      <c r="F461" s="59" t="s">
        <v>102</v>
      </c>
      <c r="G461" s="35"/>
      <c r="H461" s="35"/>
      <c r="I461" s="35"/>
      <c r="J461" s="35"/>
      <c r="K461" s="35"/>
      <c r="L461" s="35"/>
      <c r="M461" s="35"/>
      <c r="N461" s="31"/>
      <c r="O461" s="31"/>
    </row>
    <row r="462" spans="1:15" ht="15.75" customHeight="1">
      <c r="A462" s="67" t="s">
        <v>21</v>
      </c>
      <c r="B462" s="59" t="s">
        <v>69</v>
      </c>
      <c r="C462" s="59" t="s">
        <v>77</v>
      </c>
      <c r="D462" s="59" t="s">
        <v>153</v>
      </c>
      <c r="E462" s="59" t="s">
        <v>80</v>
      </c>
      <c r="F462" s="59" t="s">
        <v>103</v>
      </c>
      <c r="G462" s="35">
        <f>I462+J462+K462+H462</f>
        <v>155</v>
      </c>
      <c r="H462" s="35">
        <v>38.7</v>
      </c>
      <c r="I462" s="35">
        <v>38.7</v>
      </c>
      <c r="J462" s="35">
        <v>38.8</v>
      </c>
      <c r="K462" s="35">
        <v>38.8</v>
      </c>
      <c r="L462" s="35">
        <v>155</v>
      </c>
      <c r="M462" s="35">
        <v>155</v>
      </c>
      <c r="N462" s="31"/>
      <c r="O462" s="31"/>
    </row>
    <row r="463" spans="1:15" ht="21" customHeight="1">
      <c r="A463" s="67" t="s">
        <v>22</v>
      </c>
      <c r="B463" s="59" t="s">
        <v>69</v>
      </c>
      <c r="C463" s="59" t="s">
        <v>77</v>
      </c>
      <c r="D463" s="59" t="s">
        <v>153</v>
      </c>
      <c r="E463" s="59" t="s">
        <v>80</v>
      </c>
      <c r="F463" s="59" t="s">
        <v>104</v>
      </c>
      <c r="G463" s="35">
        <f>H463+I463+J463+K463</f>
        <v>0</v>
      </c>
      <c r="H463" s="35">
        <f aca="true" t="shared" si="230" ref="H463:M463">H465+H466+H467+H468</f>
        <v>0</v>
      </c>
      <c r="I463" s="35">
        <f t="shared" si="230"/>
        <v>0</v>
      </c>
      <c r="J463" s="35">
        <f t="shared" si="230"/>
        <v>0</v>
      </c>
      <c r="K463" s="35">
        <f t="shared" si="230"/>
        <v>0</v>
      </c>
      <c r="L463" s="35">
        <f t="shared" si="230"/>
        <v>0</v>
      </c>
      <c r="M463" s="35">
        <f t="shared" si="230"/>
        <v>0</v>
      </c>
      <c r="N463" s="31"/>
      <c r="O463" s="31"/>
    </row>
    <row r="464" spans="1:15" ht="15.75" customHeight="1">
      <c r="A464" s="67" t="s">
        <v>23</v>
      </c>
      <c r="B464" s="59" t="s">
        <v>69</v>
      </c>
      <c r="C464" s="59" t="s">
        <v>77</v>
      </c>
      <c r="D464" s="59" t="s">
        <v>153</v>
      </c>
      <c r="E464" s="59" t="s">
        <v>80</v>
      </c>
      <c r="F464" s="59"/>
      <c r="G464" s="35"/>
      <c r="H464" s="35"/>
      <c r="I464" s="35"/>
      <c r="J464" s="35"/>
      <c r="K464" s="35"/>
      <c r="L464" s="35"/>
      <c r="M464" s="35"/>
      <c r="N464" s="31"/>
      <c r="O464" s="31"/>
    </row>
    <row r="465" spans="1:15" ht="21.75" customHeight="1">
      <c r="A465" s="67" t="s">
        <v>24</v>
      </c>
      <c r="B465" s="59" t="s">
        <v>69</v>
      </c>
      <c r="C465" s="59" t="s">
        <v>77</v>
      </c>
      <c r="D465" s="59" t="s">
        <v>153</v>
      </c>
      <c r="E465" s="59" t="s">
        <v>80</v>
      </c>
      <c r="F465" s="59" t="s">
        <v>220</v>
      </c>
      <c r="G465" s="35">
        <f>H465+I465+J465+K465</f>
        <v>0</v>
      </c>
      <c r="H465" s="35"/>
      <c r="I465" s="35"/>
      <c r="J465" s="35"/>
      <c r="K465" s="35"/>
      <c r="L465" s="35"/>
      <c r="M465" s="35"/>
      <c r="N465" s="31"/>
      <c r="O465" s="31"/>
    </row>
    <row r="466" spans="1:15" ht="15.75" customHeight="1">
      <c r="A466" s="67" t="s">
        <v>25</v>
      </c>
      <c r="B466" s="59" t="s">
        <v>69</v>
      </c>
      <c r="C466" s="59" t="s">
        <v>77</v>
      </c>
      <c r="D466" s="59" t="s">
        <v>153</v>
      </c>
      <c r="E466" s="59" t="s">
        <v>80</v>
      </c>
      <c r="F466" s="59" t="s">
        <v>221</v>
      </c>
      <c r="G466" s="35">
        <f>H466+I466+J466+K466</f>
        <v>0</v>
      </c>
      <c r="H466" s="35"/>
      <c r="I466" s="35"/>
      <c r="J466" s="35"/>
      <c r="K466" s="35"/>
      <c r="L466" s="35"/>
      <c r="M466" s="35"/>
      <c r="N466" s="31"/>
      <c r="O466" s="31"/>
    </row>
    <row r="467" spans="1:36" ht="18.75" customHeight="1">
      <c r="A467" s="67" t="s">
        <v>26</v>
      </c>
      <c r="B467" s="59" t="s">
        <v>69</v>
      </c>
      <c r="C467" s="59" t="s">
        <v>77</v>
      </c>
      <c r="D467" s="59" t="s">
        <v>153</v>
      </c>
      <c r="E467" s="59" t="s">
        <v>80</v>
      </c>
      <c r="F467" s="59" t="s">
        <v>222</v>
      </c>
      <c r="G467" s="35">
        <f>H467+I467+J467+K467</f>
        <v>0</v>
      </c>
      <c r="H467" s="35"/>
      <c r="I467" s="35"/>
      <c r="J467" s="35"/>
      <c r="K467" s="35"/>
      <c r="L467" s="35"/>
      <c r="M467" s="35"/>
      <c r="N467" s="31"/>
      <c r="O467" s="31"/>
      <c r="R467" s="36"/>
      <c r="S467" s="36"/>
      <c r="T467" s="37"/>
      <c r="U467" s="37"/>
      <c r="AD467" s="12">
        <f>G467+G471</f>
        <v>0</v>
      </c>
      <c r="AJ467" s="12">
        <f>G467+G475</f>
        <v>575.3</v>
      </c>
    </row>
    <row r="468" spans="1:15" ht="15.75" customHeight="1">
      <c r="A468" s="67" t="s">
        <v>320</v>
      </c>
      <c r="B468" s="59" t="s">
        <v>69</v>
      </c>
      <c r="C468" s="59" t="s">
        <v>77</v>
      </c>
      <c r="D468" s="59" t="s">
        <v>153</v>
      </c>
      <c r="E468" s="59" t="s">
        <v>80</v>
      </c>
      <c r="F468" s="59" t="s">
        <v>321</v>
      </c>
      <c r="G468" s="35">
        <f>H468+I468+J468+K468</f>
        <v>0</v>
      </c>
      <c r="H468" s="35">
        <f>3.15474-3.15474</f>
        <v>0</v>
      </c>
      <c r="I468" s="35"/>
      <c r="J468" s="35">
        <f>3.15474+1.34948-4.50422</f>
        <v>0</v>
      </c>
      <c r="K468" s="35"/>
      <c r="L468" s="35">
        <v>0</v>
      </c>
      <c r="M468" s="35">
        <v>0</v>
      </c>
      <c r="N468" s="31"/>
      <c r="O468" s="31"/>
    </row>
    <row r="469" spans="1:15" ht="15.75" customHeight="1">
      <c r="A469" s="50" t="s">
        <v>311</v>
      </c>
      <c r="B469" s="59" t="s">
        <v>69</v>
      </c>
      <c r="C469" s="59" t="s">
        <v>77</v>
      </c>
      <c r="D469" s="59" t="s">
        <v>153</v>
      </c>
      <c r="E469" s="59" t="s">
        <v>80</v>
      </c>
      <c r="F469" s="59" t="s">
        <v>326</v>
      </c>
      <c r="G469" s="35">
        <f>H469+I469+J469+K469</f>
        <v>0</v>
      </c>
      <c r="H469" s="35">
        <f>3.15474-3.15474</f>
        <v>0</v>
      </c>
      <c r="I469" s="35">
        <v>0</v>
      </c>
      <c r="J469" s="35">
        <f>3.15474+1.34948-4.50422</f>
        <v>0</v>
      </c>
      <c r="K469" s="35"/>
      <c r="L469" s="35">
        <v>0</v>
      </c>
      <c r="M469" s="35">
        <v>0</v>
      </c>
      <c r="N469" s="31"/>
      <c r="O469" s="31"/>
    </row>
    <row r="470" spans="1:15" ht="15.75" customHeight="1">
      <c r="A470" s="40" t="s">
        <v>250</v>
      </c>
      <c r="B470" s="59" t="s">
        <v>69</v>
      </c>
      <c r="C470" s="59" t="s">
        <v>77</v>
      </c>
      <c r="D470" s="59" t="s">
        <v>153</v>
      </c>
      <c r="E470" s="59" t="s">
        <v>80</v>
      </c>
      <c r="F470" s="59" t="s">
        <v>81</v>
      </c>
      <c r="G470" s="35">
        <f aca="true" t="shared" si="231" ref="G470:G492">H470+I470+J470+K470</f>
        <v>502</v>
      </c>
      <c r="H470" s="35">
        <v>125.5</v>
      </c>
      <c r="I470" s="35">
        <v>125.5</v>
      </c>
      <c r="J470" s="35">
        <v>125.5</v>
      </c>
      <c r="K470" s="35">
        <v>125.5</v>
      </c>
      <c r="L470" s="35">
        <v>502</v>
      </c>
      <c r="M470" s="35">
        <v>502</v>
      </c>
      <c r="N470" s="31"/>
      <c r="O470" s="31"/>
    </row>
    <row r="471" spans="1:26" ht="21" customHeight="1">
      <c r="A471" s="56" t="s">
        <v>247</v>
      </c>
      <c r="B471" s="59" t="s">
        <v>69</v>
      </c>
      <c r="C471" s="59" t="s">
        <v>77</v>
      </c>
      <c r="D471" s="59" t="s">
        <v>153</v>
      </c>
      <c r="E471" s="59" t="s">
        <v>80</v>
      </c>
      <c r="F471" s="59" t="s">
        <v>82</v>
      </c>
      <c r="G471" s="35">
        <f t="shared" si="231"/>
        <v>0</v>
      </c>
      <c r="H471" s="35"/>
      <c r="I471" s="35"/>
      <c r="J471" s="35"/>
      <c r="K471" s="35"/>
      <c r="L471" s="35"/>
      <c r="M471" s="35"/>
      <c r="N471" s="31"/>
      <c r="O471" s="31"/>
      <c r="S471" s="36"/>
      <c r="T471" s="36"/>
      <c r="U471" s="37"/>
      <c r="Z471" s="12"/>
    </row>
    <row r="472" spans="1:19" ht="15.75" customHeight="1">
      <c r="A472" s="67" t="s">
        <v>228</v>
      </c>
      <c r="B472" s="59" t="s">
        <v>69</v>
      </c>
      <c r="C472" s="59" t="s">
        <v>77</v>
      </c>
      <c r="D472" s="59" t="s">
        <v>153</v>
      </c>
      <c r="E472" s="59" t="s">
        <v>80</v>
      </c>
      <c r="F472" s="59" t="s">
        <v>106</v>
      </c>
      <c r="G472" s="35">
        <f t="shared" si="231"/>
        <v>0</v>
      </c>
      <c r="H472" s="35"/>
      <c r="I472" s="35"/>
      <c r="J472" s="35"/>
      <c r="K472" s="35"/>
      <c r="L472" s="35"/>
      <c r="M472" s="35"/>
      <c r="N472" s="31"/>
      <c r="O472" s="31"/>
      <c r="S472" s="37"/>
    </row>
    <row r="473" spans="1:15" ht="15.75" customHeight="1">
      <c r="A473" s="56" t="s">
        <v>265</v>
      </c>
      <c r="B473" s="59" t="s">
        <v>69</v>
      </c>
      <c r="C473" s="59" t="s">
        <v>77</v>
      </c>
      <c r="D473" s="59" t="s">
        <v>153</v>
      </c>
      <c r="E473" s="59" t="s">
        <v>80</v>
      </c>
      <c r="F473" s="59" t="s">
        <v>226</v>
      </c>
      <c r="G473" s="35">
        <f t="shared" si="231"/>
        <v>155</v>
      </c>
      <c r="H473" s="35">
        <v>38.7</v>
      </c>
      <c r="I473" s="35">
        <v>38.7</v>
      </c>
      <c r="J473" s="35">
        <v>38.8</v>
      </c>
      <c r="K473" s="35">
        <v>38.8</v>
      </c>
      <c r="L473" s="35">
        <f>192-24.6</f>
        <v>167.4</v>
      </c>
      <c r="M473" s="35">
        <f>192-11.8</f>
        <v>180.2</v>
      </c>
      <c r="N473" s="31"/>
      <c r="O473" s="31"/>
    </row>
    <row r="474" spans="1:15" ht="30" customHeight="1">
      <c r="A474" s="50" t="s">
        <v>423</v>
      </c>
      <c r="B474" s="59" t="s">
        <v>69</v>
      </c>
      <c r="C474" s="59" t="s">
        <v>77</v>
      </c>
      <c r="D474" s="59" t="s">
        <v>327</v>
      </c>
      <c r="E474" s="59" t="s">
        <v>120</v>
      </c>
      <c r="F474" s="59" t="s">
        <v>62</v>
      </c>
      <c r="G474" s="35">
        <f>H474+I474+J474+K474</f>
        <v>2308</v>
      </c>
      <c r="H474" s="35">
        <f aca="true" t="shared" si="232" ref="H474:M474">H475+H477+H478+H479+H476</f>
        <v>634</v>
      </c>
      <c r="I474" s="35">
        <f t="shared" si="232"/>
        <v>520</v>
      </c>
      <c r="J474" s="35">
        <f t="shared" si="232"/>
        <v>520</v>
      </c>
      <c r="K474" s="35">
        <f t="shared" si="232"/>
        <v>634</v>
      </c>
      <c r="L474" s="35">
        <f t="shared" si="232"/>
        <v>2308</v>
      </c>
      <c r="M474" s="35">
        <f t="shared" si="232"/>
        <v>2308</v>
      </c>
      <c r="N474" s="31"/>
      <c r="O474" s="31"/>
    </row>
    <row r="475" spans="1:30" ht="22.5" customHeight="1">
      <c r="A475" s="67" t="s">
        <v>25</v>
      </c>
      <c r="B475" s="59" t="s">
        <v>69</v>
      </c>
      <c r="C475" s="59" t="s">
        <v>77</v>
      </c>
      <c r="D475" s="59" t="s">
        <v>327</v>
      </c>
      <c r="E475" s="59" t="s">
        <v>80</v>
      </c>
      <c r="F475" s="59" t="s">
        <v>221</v>
      </c>
      <c r="G475" s="35">
        <f t="shared" si="231"/>
        <v>575.3</v>
      </c>
      <c r="H475" s="35">
        <v>201.4</v>
      </c>
      <c r="I475" s="35">
        <v>86.5</v>
      </c>
      <c r="J475" s="35">
        <v>86.7</v>
      </c>
      <c r="K475" s="35">
        <v>200.7</v>
      </c>
      <c r="L475" s="35">
        <v>575.3</v>
      </c>
      <c r="M475" s="35">
        <v>575.3</v>
      </c>
      <c r="N475" s="31"/>
      <c r="O475" s="31"/>
      <c r="AD475" s="12">
        <f>G475+G479</f>
        <v>2231.6000000000004</v>
      </c>
    </row>
    <row r="476" spans="1:15" ht="15.75" customHeight="1">
      <c r="A476" s="67" t="s">
        <v>26</v>
      </c>
      <c r="B476" s="59" t="s">
        <v>69</v>
      </c>
      <c r="C476" s="59" t="s">
        <v>77</v>
      </c>
      <c r="D476" s="59" t="s">
        <v>327</v>
      </c>
      <c r="E476" s="59" t="s">
        <v>80</v>
      </c>
      <c r="F476" s="59" t="s">
        <v>222</v>
      </c>
      <c r="G476" s="35">
        <f t="shared" si="231"/>
        <v>18</v>
      </c>
      <c r="H476" s="35">
        <v>4.5</v>
      </c>
      <c r="I476" s="35">
        <v>4.5</v>
      </c>
      <c r="J476" s="35">
        <v>4.5</v>
      </c>
      <c r="K476" s="35">
        <v>4.5</v>
      </c>
      <c r="L476" s="35">
        <v>19</v>
      </c>
      <c r="M476" s="35">
        <v>19</v>
      </c>
      <c r="N476" s="31"/>
      <c r="O476" s="31"/>
    </row>
    <row r="477" spans="1:15" ht="15.75" customHeight="1">
      <c r="A477" s="40" t="s">
        <v>250</v>
      </c>
      <c r="B477" s="59" t="s">
        <v>69</v>
      </c>
      <c r="C477" s="59" t="s">
        <v>77</v>
      </c>
      <c r="D477" s="59" t="s">
        <v>327</v>
      </c>
      <c r="E477" s="59" t="s">
        <v>80</v>
      </c>
      <c r="F477" s="59" t="s">
        <v>81</v>
      </c>
      <c r="G477" s="35">
        <f t="shared" si="231"/>
        <v>21.4</v>
      </c>
      <c r="H477" s="35">
        <v>5.1</v>
      </c>
      <c r="I477" s="35">
        <v>5.5</v>
      </c>
      <c r="J477" s="35">
        <v>5.4</v>
      </c>
      <c r="K477" s="35">
        <v>5.4</v>
      </c>
      <c r="L477" s="35">
        <v>21.4</v>
      </c>
      <c r="M477" s="35">
        <v>21.4</v>
      </c>
      <c r="N477" s="31"/>
      <c r="O477" s="31"/>
    </row>
    <row r="478" spans="1:15" ht="15.75" customHeight="1">
      <c r="A478" s="56" t="s">
        <v>247</v>
      </c>
      <c r="B478" s="59" t="s">
        <v>69</v>
      </c>
      <c r="C478" s="59" t="s">
        <v>77</v>
      </c>
      <c r="D478" s="59" t="s">
        <v>327</v>
      </c>
      <c r="E478" s="59" t="s">
        <v>80</v>
      </c>
      <c r="F478" s="59" t="s">
        <v>82</v>
      </c>
      <c r="G478" s="35">
        <f t="shared" si="231"/>
        <v>37</v>
      </c>
      <c r="H478" s="35">
        <v>9</v>
      </c>
      <c r="I478" s="35">
        <v>9.4</v>
      </c>
      <c r="J478" s="35">
        <v>9.3</v>
      </c>
      <c r="K478" s="35">
        <v>9.3</v>
      </c>
      <c r="L478" s="35">
        <v>36</v>
      </c>
      <c r="M478" s="35">
        <v>36</v>
      </c>
      <c r="N478" s="31"/>
      <c r="O478" s="31"/>
    </row>
    <row r="479" spans="1:15" ht="26.25" customHeight="1">
      <c r="A479" s="67" t="s">
        <v>228</v>
      </c>
      <c r="B479" s="59" t="s">
        <v>69</v>
      </c>
      <c r="C479" s="59" t="s">
        <v>77</v>
      </c>
      <c r="D479" s="59" t="s">
        <v>327</v>
      </c>
      <c r="E479" s="59" t="s">
        <v>80</v>
      </c>
      <c r="F479" s="59" t="s">
        <v>106</v>
      </c>
      <c r="G479" s="35">
        <f t="shared" si="231"/>
        <v>1656.3000000000002</v>
      </c>
      <c r="H479" s="35">
        <v>414</v>
      </c>
      <c r="I479" s="35">
        <v>414.1</v>
      </c>
      <c r="J479" s="35">
        <v>414.1</v>
      </c>
      <c r="K479" s="35">
        <v>414.1</v>
      </c>
      <c r="L479" s="35">
        <v>1656.3</v>
      </c>
      <c r="M479" s="35">
        <v>1656.3</v>
      </c>
      <c r="N479" s="31"/>
      <c r="O479" s="31"/>
    </row>
    <row r="480" spans="1:15" ht="45.75" customHeight="1">
      <c r="A480" s="50" t="s">
        <v>328</v>
      </c>
      <c r="B480" s="58" t="s">
        <v>69</v>
      </c>
      <c r="C480" s="59" t="s">
        <v>77</v>
      </c>
      <c r="D480" s="59" t="s">
        <v>174</v>
      </c>
      <c r="E480" s="59" t="s">
        <v>120</v>
      </c>
      <c r="F480" s="59"/>
      <c r="G480" s="35">
        <f t="shared" si="231"/>
        <v>1496</v>
      </c>
      <c r="H480" s="35">
        <f aca="true" t="shared" si="233" ref="H480:M480">H481</f>
        <v>374</v>
      </c>
      <c r="I480" s="35">
        <f t="shared" si="233"/>
        <v>374</v>
      </c>
      <c r="J480" s="35">
        <f t="shared" si="233"/>
        <v>374</v>
      </c>
      <c r="K480" s="35">
        <f t="shared" si="233"/>
        <v>374</v>
      </c>
      <c r="L480" s="35">
        <f t="shared" si="233"/>
        <v>2410.1</v>
      </c>
      <c r="M480" s="35">
        <f t="shared" si="233"/>
        <v>2410.1</v>
      </c>
      <c r="N480" s="31"/>
      <c r="O480" s="31"/>
    </row>
    <row r="481" spans="1:15" ht="15.75" customHeight="1">
      <c r="A481" s="56" t="s">
        <v>223</v>
      </c>
      <c r="B481" s="58" t="s">
        <v>69</v>
      </c>
      <c r="C481" s="59" t="s">
        <v>77</v>
      </c>
      <c r="D481" s="59" t="s">
        <v>174</v>
      </c>
      <c r="E481" s="59" t="s">
        <v>96</v>
      </c>
      <c r="F481" s="59" t="s">
        <v>108</v>
      </c>
      <c r="G481" s="35">
        <f t="shared" si="231"/>
        <v>1496</v>
      </c>
      <c r="H481" s="35">
        <v>374</v>
      </c>
      <c r="I481" s="35">
        <v>374</v>
      </c>
      <c r="J481" s="35">
        <v>374</v>
      </c>
      <c r="K481" s="35">
        <v>374</v>
      </c>
      <c r="L481" s="35">
        <v>2410.1</v>
      </c>
      <c r="M481" s="35">
        <v>2410.1</v>
      </c>
      <c r="N481" s="31"/>
      <c r="O481" s="31"/>
    </row>
    <row r="482" spans="1:15" ht="55.5" customHeight="1">
      <c r="A482" s="50" t="s">
        <v>424</v>
      </c>
      <c r="B482" s="58" t="s">
        <v>69</v>
      </c>
      <c r="C482" s="59" t="s">
        <v>77</v>
      </c>
      <c r="D482" s="59" t="s">
        <v>425</v>
      </c>
      <c r="E482" s="59" t="s">
        <v>120</v>
      </c>
      <c r="F482" s="59"/>
      <c r="G482" s="35">
        <f t="shared" si="231"/>
        <v>2174</v>
      </c>
      <c r="H482" s="35">
        <f aca="true" t="shared" si="234" ref="H482:M482">H483</f>
        <v>543.4</v>
      </c>
      <c r="I482" s="35">
        <f t="shared" si="234"/>
        <v>543.4</v>
      </c>
      <c r="J482" s="35">
        <f t="shared" si="234"/>
        <v>543.6</v>
      </c>
      <c r="K482" s="35">
        <f t="shared" si="234"/>
        <v>543.6</v>
      </c>
      <c r="L482" s="35">
        <f t="shared" si="234"/>
        <v>2174</v>
      </c>
      <c r="M482" s="35">
        <f t="shared" si="234"/>
        <v>2174</v>
      </c>
      <c r="N482" s="31"/>
      <c r="O482" s="31"/>
    </row>
    <row r="483" spans="1:26" ht="15.75" customHeight="1">
      <c r="A483" s="56" t="s">
        <v>15</v>
      </c>
      <c r="B483" s="59" t="s">
        <v>69</v>
      </c>
      <c r="C483" s="59" t="s">
        <v>77</v>
      </c>
      <c r="D483" s="59" t="s">
        <v>425</v>
      </c>
      <c r="E483" s="59" t="s">
        <v>80</v>
      </c>
      <c r="F483" s="59" t="s">
        <v>97</v>
      </c>
      <c r="G483" s="35">
        <f t="shared" si="231"/>
        <v>2174</v>
      </c>
      <c r="H483" s="35">
        <f aca="true" t="shared" si="235" ref="H483:M483">H484+H485</f>
        <v>543.4</v>
      </c>
      <c r="I483" s="35">
        <f t="shared" si="235"/>
        <v>543.4</v>
      </c>
      <c r="J483" s="35">
        <f t="shared" si="235"/>
        <v>543.6</v>
      </c>
      <c r="K483" s="35">
        <f t="shared" si="235"/>
        <v>543.6</v>
      </c>
      <c r="L483" s="35">
        <f t="shared" si="235"/>
        <v>2174</v>
      </c>
      <c r="M483" s="35">
        <f t="shared" si="235"/>
        <v>2174</v>
      </c>
      <c r="N483" s="31"/>
      <c r="O483" s="31"/>
      <c r="Z483" s="12">
        <f>G483</f>
        <v>2174</v>
      </c>
    </row>
    <row r="484" spans="1:15" ht="14.25" customHeight="1">
      <c r="A484" s="67" t="s">
        <v>16</v>
      </c>
      <c r="B484" s="59" t="s">
        <v>69</v>
      </c>
      <c r="C484" s="59" t="s">
        <v>77</v>
      </c>
      <c r="D484" s="59" t="s">
        <v>425</v>
      </c>
      <c r="E484" s="59" t="s">
        <v>80</v>
      </c>
      <c r="F484" s="59" t="s">
        <v>98</v>
      </c>
      <c r="G484" s="35">
        <f t="shared" si="231"/>
        <v>1669.8</v>
      </c>
      <c r="H484" s="35">
        <v>417.4</v>
      </c>
      <c r="I484" s="35">
        <v>417.4</v>
      </c>
      <c r="J484" s="35">
        <v>417.5</v>
      </c>
      <c r="K484" s="35">
        <v>417.5</v>
      </c>
      <c r="L484" s="35">
        <v>1669.8</v>
      </c>
      <c r="M484" s="35">
        <v>1669.8</v>
      </c>
      <c r="N484" s="31"/>
      <c r="O484" s="31"/>
    </row>
    <row r="485" spans="1:15" ht="13.5" customHeight="1">
      <c r="A485" s="67" t="s">
        <v>18</v>
      </c>
      <c r="B485" s="59" t="s">
        <v>69</v>
      </c>
      <c r="C485" s="59" t="s">
        <v>77</v>
      </c>
      <c r="D485" s="59" t="s">
        <v>425</v>
      </c>
      <c r="E485" s="59" t="s">
        <v>80</v>
      </c>
      <c r="F485" s="59" t="s">
        <v>100</v>
      </c>
      <c r="G485" s="35">
        <f t="shared" si="231"/>
        <v>504.20000000000005</v>
      </c>
      <c r="H485" s="35">
        <v>126</v>
      </c>
      <c r="I485" s="35">
        <v>126</v>
      </c>
      <c r="J485" s="35">
        <v>126.1</v>
      </c>
      <c r="K485" s="35">
        <v>126.1</v>
      </c>
      <c r="L485" s="35">
        <v>504.2</v>
      </c>
      <c r="M485" s="35">
        <v>504.2</v>
      </c>
      <c r="N485" s="31"/>
      <c r="O485" s="31"/>
    </row>
    <row r="486" spans="1:15" ht="32.25" customHeight="1">
      <c r="A486" s="65" t="s">
        <v>236</v>
      </c>
      <c r="B486" s="60" t="s">
        <v>69</v>
      </c>
      <c r="C486" s="60" t="s">
        <v>111</v>
      </c>
      <c r="D486" s="60" t="s">
        <v>261</v>
      </c>
      <c r="E486" s="60" t="s">
        <v>58</v>
      </c>
      <c r="F486" s="59"/>
      <c r="G486" s="61">
        <f t="shared" si="231"/>
        <v>287</v>
      </c>
      <c r="H486" s="61">
        <f aca="true" t="shared" si="236" ref="H486:M486">H487+H491</f>
        <v>73</v>
      </c>
      <c r="I486" s="61">
        <f t="shared" si="236"/>
        <v>40</v>
      </c>
      <c r="J486" s="61">
        <f t="shared" si="236"/>
        <v>99</v>
      </c>
      <c r="K486" s="61">
        <f t="shared" si="236"/>
        <v>75</v>
      </c>
      <c r="L486" s="61">
        <f t="shared" si="236"/>
        <v>287</v>
      </c>
      <c r="M486" s="61">
        <f t="shared" si="236"/>
        <v>287</v>
      </c>
      <c r="N486" s="31"/>
      <c r="O486" s="31"/>
    </row>
    <row r="487" spans="1:15" ht="48.75" customHeight="1">
      <c r="A487" s="56" t="s">
        <v>329</v>
      </c>
      <c r="B487" s="59" t="s">
        <v>69</v>
      </c>
      <c r="C487" s="59" t="s">
        <v>111</v>
      </c>
      <c r="D487" s="59" t="s">
        <v>154</v>
      </c>
      <c r="E487" s="59" t="s">
        <v>80</v>
      </c>
      <c r="F487" s="59" t="s">
        <v>62</v>
      </c>
      <c r="G487" s="35">
        <f t="shared" si="231"/>
        <v>287</v>
      </c>
      <c r="H487" s="35">
        <f aca="true" t="shared" si="237" ref="H487:M487">H488+H489+H490</f>
        <v>73</v>
      </c>
      <c r="I487" s="35">
        <f t="shared" si="237"/>
        <v>40</v>
      </c>
      <c r="J487" s="35">
        <f t="shared" si="237"/>
        <v>99</v>
      </c>
      <c r="K487" s="35">
        <f t="shared" si="237"/>
        <v>75</v>
      </c>
      <c r="L487" s="35">
        <f t="shared" si="237"/>
        <v>287</v>
      </c>
      <c r="M487" s="35">
        <f t="shared" si="237"/>
        <v>287</v>
      </c>
      <c r="N487" s="31"/>
      <c r="O487" s="31"/>
    </row>
    <row r="488" spans="1:15" ht="20.25" customHeight="1">
      <c r="A488" s="69" t="s">
        <v>21</v>
      </c>
      <c r="B488" s="59" t="s">
        <v>69</v>
      </c>
      <c r="C488" s="59" t="s">
        <v>111</v>
      </c>
      <c r="D488" s="59" t="s">
        <v>154</v>
      </c>
      <c r="E488" s="59" t="s">
        <v>80</v>
      </c>
      <c r="F488" s="59" t="s">
        <v>103</v>
      </c>
      <c r="G488" s="35">
        <f t="shared" si="231"/>
        <v>0</v>
      </c>
      <c r="H488" s="35"/>
      <c r="I488" s="35"/>
      <c r="J488" s="35"/>
      <c r="K488" s="35"/>
      <c r="L488" s="35"/>
      <c r="M488" s="35"/>
      <c r="N488" s="31"/>
      <c r="O488" s="31"/>
    </row>
    <row r="489" spans="1:15" ht="14.25" customHeight="1">
      <c r="A489" s="56" t="s">
        <v>247</v>
      </c>
      <c r="B489" s="59" t="s">
        <v>69</v>
      </c>
      <c r="C489" s="59" t="s">
        <v>111</v>
      </c>
      <c r="D489" s="59" t="s">
        <v>154</v>
      </c>
      <c r="E489" s="59" t="s">
        <v>80</v>
      </c>
      <c r="F489" s="59" t="s">
        <v>82</v>
      </c>
      <c r="G489" s="35">
        <f t="shared" si="231"/>
        <v>0</v>
      </c>
      <c r="H489" s="35"/>
      <c r="I489" s="35"/>
      <c r="J489" s="35"/>
      <c r="K489" s="35"/>
      <c r="L489" s="35"/>
      <c r="M489" s="35"/>
      <c r="N489" s="31"/>
      <c r="O489" s="31"/>
    </row>
    <row r="490" spans="1:15" ht="27" customHeight="1">
      <c r="A490" s="56" t="s">
        <v>265</v>
      </c>
      <c r="B490" s="59" t="s">
        <v>69</v>
      </c>
      <c r="C490" s="59" t="s">
        <v>111</v>
      </c>
      <c r="D490" s="59" t="s">
        <v>154</v>
      </c>
      <c r="E490" s="59" t="s">
        <v>80</v>
      </c>
      <c r="F490" s="59" t="s">
        <v>226</v>
      </c>
      <c r="G490" s="35">
        <f t="shared" si="231"/>
        <v>287</v>
      </c>
      <c r="H490" s="35">
        <f>73</f>
        <v>73</v>
      </c>
      <c r="I490" s="35">
        <f>40</f>
        <v>40</v>
      </c>
      <c r="J490" s="35">
        <f>99</f>
        <v>99</v>
      </c>
      <c r="K490" s="35">
        <f>75</f>
        <v>75</v>
      </c>
      <c r="L490" s="35">
        <v>287</v>
      </c>
      <c r="M490" s="35">
        <v>287</v>
      </c>
      <c r="N490" s="31"/>
      <c r="O490" s="31"/>
    </row>
    <row r="491" spans="1:15" ht="24" customHeight="1">
      <c r="A491" s="56" t="s">
        <v>426</v>
      </c>
      <c r="B491" s="59" t="s">
        <v>69</v>
      </c>
      <c r="C491" s="59" t="s">
        <v>111</v>
      </c>
      <c r="D491" s="59" t="s">
        <v>427</v>
      </c>
      <c r="E491" s="59" t="s">
        <v>198</v>
      </c>
      <c r="F491" s="59" t="s">
        <v>62</v>
      </c>
      <c r="G491" s="35">
        <f t="shared" si="231"/>
        <v>0</v>
      </c>
      <c r="H491" s="35">
        <f aca="true" t="shared" si="238" ref="H491:M491">H492</f>
        <v>0</v>
      </c>
      <c r="I491" s="35">
        <f t="shared" si="238"/>
        <v>0</v>
      </c>
      <c r="J491" s="35">
        <f t="shared" si="238"/>
        <v>0</v>
      </c>
      <c r="K491" s="35">
        <f t="shared" si="238"/>
        <v>0</v>
      </c>
      <c r="L491" s="35">
        <f t="shared" si="238"/>
        <v>0</v>
      </c>
      <c r="M491" s="35">
        <f t="shared" si="238"/>
        <v>0</v>
      </c>
      <c r="N491" s="31"/>
      <c r="O491" s="31"/>
    </row>
    <row r="492" spans="1:15" ht="14.25" customHeight="1">
      <c r="A492" s="56" t="s">
        <v>265</v>
      </c>
      <c r="B492" s="59" t="s">
        <v>69</v>
      </c>
      <c r="C492" s="59" t="s">
        <v>111</v>
      </c>
      <c r="D492" s="59" t="s">
        <v>427</v>
      </c>
      <c r="E492" s="59" t="s">
        <v>428</v>
      </c>
      <c r="F492" s="59" t="s">
        <v>108</v>
      </c>
      <c r="G492" s="35">
        <f t="shared" si="231"/>
        <v>0</v>
      </c>
      <c r="H492" s="35">
        <v>0</v>
      </c>
      <c r="I492" s="35">
        <f>720-720</f>
        <v>0</v>
      </c>
      <c r="J492" s="35">
        <f>720-144-100-476</f>
        <v>0</v>
      </c>
      <c r="K492" s="35"/>
      <c r="L492" s="35">
        <v>0</v>
      </c>
      <c r="M492" s="35">
        <v>0</v>
      </c>
      <c r="N492" s="31"/>
      <c r="O492" s="31"/>
    </row>
    <row r="493" spans="1:15" ht="24.75" customHeight="1">
      <c r="A493" s="56" t="s">
        <v>330</v>
      </c>
      <c r="B493" s="66" t="s">
        <v>69</v>
      </c>
      <c r="C493" s="60" t="s">
        <v>184</v>
      </c>
      <c r="D493" s="60" t="s">
        <v>331</v>
      </c>
      <c r="E493" s="60" t="s">
        <v>114</v>
      </c>
      <c r="F493" s="59"/>
      <c r="G493" s="61">
        <f>H493+I493+J493+K493</f>
        <v>0</v>
      </c>
      <c r="H493" s="61">
        <f aca="true" t="shared" si="239" ref="H493:M493">H494</f>
        <v>0</v>
      </c>
      <c r="I493" s="61">
        <f t="shared" si="239"/>
        <v>0</v>
      </c>
      <c r="J493" s="61">
        <f t="shared" si="239"/>
        <v>0</v>
      </c>
      <c r="K493" s="61">
        <f t="shared" si="239"/>
        <v>0</v>
      </c>
      <c r="L493" s="61">
        <f t="shared" si="239"/>
        <v>0</v>
      </c>
      <c r="M493" s="61">
        <f t="shared" si="239"/>
        <v>0</v>
      </c>
      <c r="N493" s="31"/>
      <c r="O493" s="31"/>
    </row>
    <row r="494" spans="1:15" ht="14.25" customHeight="1">
      <c r="A494" s="56" t="s">
        <v>223</v>
      </c>
      <c r="B494" s="59" t="s">
        <v>69</v>
      </c>
      <c r="C494" s="59" t="s">
        <v>184</v>
      </c>
      <c r="D494" s="59" t="s">
        <v>331</v>
      </c>
      <c r="E494" s="59" t="s">
        <v>85</v>
      </c>
      <c r="F494" s="59" t="s">
        <v>52</v>
      </c>
      <c r="G494" s="35">
        <f>H494+I494+J494+K494</f>
        <v>0</v>
      </c>
      <c r="H494" s="35">
        <f>100-100</f>
        <v>0</v>
      </c>
      <c r="I494" s="35">
        <f>100-100</f>
        <v>0</v>
      </c>
      <c r="J494" s="35"/>
      <c r="K494" s="35">
        <v>0</v>
      </c>
      <c r="L494" s="35">
        <v>0</v>
      </c>
      <c r="M494" s="35">
        <v>0</v>
      </c>
      <c r="N494" s="31"/>
      <c r="O494" s="31"/>
    </row>
    <row r="495" spans="1:15" ht="24.75" customHeight="1">
      <c r="A495" s="65" t="s">
        <v>183</v>
      </c>
      <c r="B495" s="66">
        <v>708</v>
      </c>
      <c r="C495" s="60"/>
      <c r="D495" s="59"/>
      <c r="E495" s="59"/>
      <c r="F495" s="82"/>
      <c r="G495" s="35"/>
      <c r="H495" s="35"/>
      <c r="I495" s="35"/>
      <c r="J495" s="35"/>
      <c r="K495" s="35"/>
      <c r="L495" s="35"/>
      <c r="M495" s="35"/>
      <c r="N495" s="31"/>
      <c r="O495" s="31"/>
    </row>
    <row r="496" spans="1:15" ht="32.25" customHeight="1">
      <c r="A496" s="50" t="s">
        <v>429</v>
      </c>
      <c r="B496" s="66">
        <v>708</v>
      </c>
      <c r="C496" s="60" t="s">
        <v>184</v>
      </c>
      <c r="D496" s="60" t="s">
        <v>206</v>
      </c>
      <c r="E496" s="60" t="s">
        <v>117</v>
      </c>
      <c r="F496" s="60"/>
      <c r="G496" s="61">
        <f>H496+I496+J496+K496</f>
        <v>205.4</v>
      </c>
      <c r="H496" s="61">
        <f aca="true" t="shared" si="240" ref="H496:M496">H497</f>
        <v>205.4</v>
      </c>
      <c r="I496" s="61">
        <f t="shared" si="240"/>
        <v>0</v>
      </c>
      <c r="J496" s="61">
        <f t="shared" si="240"/>
        <v>0</v>
      </c>
      <c r="K496" s="61">
        <f t="shared" si="240"/>
        <v>0</v>
      </c>
      <c r="L496" s="61">
        <f t="shared" si="240"/>
        <v>0</v>
      </c>
      <c r="M496" s="61">
        <f t="shared" si="240"/>
        <v>0</v>
      </c>
      <c r="N496" s="31"/>
      <c r="O496" s="31"/>
    </row>
    <row r="497" spans="1:38" ht="21" customHeight="1">
      <c r="A497" s="56" t="s">
        <v>28</v>
      </c>
      <c r="B497" s="67">
        <v>708</v>
      </c>
      <c r="C497" s="59" t="s">
        <v>184</v>
      </c>
      <c r="D497" s="59" t="s">
        <v>206</v>
      </c>
      <c r="E497" s="59" t="s">
        <v>185</v>
      </c>
      <c r="F497" s="59" t="s">
        <v>49</v>
      </c>
      <c r="G497" s="35">
        <f>H497+I497+J497+K497</f>
        <v>205.4</v>
      </c>
      <c r="H497" s="35">
        <v>205.4</v>
      </c>
      <c r="I497" s="35">
        <v>0</v>
      </c>
      <c r="J497" s="35"/>
      <c r="K497" s="35">
        <v>0</v>
      </c>
      <c r="L497" s="35">
        <v>0</v>
      </c>
      <c r="M497" s="35">
        <v>0</v>
      </c>
      <c r="N497" s="47">
        <f aca="true" t="shared" si="241" ref="N497:AL497">N499+N500+N502+N505+N510+N511+N513+N516+N518+N520</f>
        <v>0</v>
      </c>
      <c r="O497" s="47">
        <f t="shared" si="241"/>
        <v>0</v>
      </c>
      <c r="P497" s="47">
        <f t="shared" si="241"/>
        <v>0</v>
      </c>
      <c r="Q497" s="47">
        <f t="shared" si="241"/>
        <v>0</v>
      </c>
      <c r="R497" s="47">
        <f t="shared" si="241"/>
        <v>0</v>
      </c>
      <c r="S497" s="47">
        <f t="shared" si="241"/>
        <v>0</v>
      </c>
      <c r="T497" s="47">
        <f t="shared" si="241"/>
        <v>0</v>
      </c>
      <c r="U497" s="47">
        <f t="shared" si="241"/>
        <v>0</v>
      </c>
      <c r="V497" s="47">
        <f t="shared" si="241"/>
        <v>0</v>
      </c>
      <c r="W497" s="47">
        <f t="shared" si="241"/>
        <v>0</v>
      </c>
      <c r="X497" s="47">
        <f t="shared" si="241"/>
        <v>0</v>
      </c>
      <c r="Y497" s="47">
        <f t="shared" si="241"/>
        <v>0</v>
      </c>
      <c r="Z497" s="47">
        <f t="shared" si="241"/>
        <v>0</v>
      </c>
      <c r="AA497" s="47">
        <f t="shared" si="241"/>
        <v>0</v>
      </c>
      <c r="AB497" s="47">
        <f t="shared" si="241"/>
        <v>0</v>
      </c>
      <c r="AC497" s="47">
        <f t="shared" si="241"/>
        <v>0</v>
      </c>
      <c r="AD497" s="47">
        <f t="shared" si="241"/>
        <v>0</v>
      </c>
      <c r="AE497" s="47">
        <f t="shared" si="241"/>
        <v>0</v>
      </c>
      <c r="AF497" s="47">
        <f t="shared" si="241"/>
        <v>0</v>
      </c>
      <c r="AG497" s="47">
        <f t="shared" si="241"/>
        <v>0</v>
      </c>
      <c r="AH497" s="47">
        <f t="shared" si="241"/>
        <v>0</v>
      </c>
      <c r="AI497" s="47">
        <f t="shared" si="241"/>
        <v>0</v>
      </c>
      <c r="AJ497" s="47">
        <f t="shared" si="241"/>
        <v>0</v>
      </c>
      <c r="AK497" s="47">
        <f t="shared" si="241"/>
        <v>0</v>
      </c>
      <c r="AL497" s="47">
        <f t="shared" si="241"/>
        <v>0</v>
      </c>
    </row>
    <row r="498" spans="1:15" ht="14.25" customHeight="1">
      <c r="A498" s="65" t="s">
        <v>68</v>
      </c>
      <c r="B498" s="60"/>
      <c r="C498" s="60"/>
      <c r="D498" s="60"/>
      <c r="E498" s="60"/>
      <c r="F498" s="60"/>
      <c r="G498" s="61">
        <f>H498+I498+J498+K498</f>
        <v>168798.5</v>
      </c>
      <c r="H498" s="61">
        <f aca="true" t="shared" si="242" ref="H498:M498">H499+H501+H503+H516+H517+H518+H519+H527</f>
        <v>27037.300000000003</v>
      </c>
      <c r="I498" s="61">
        <f t="shared" si="242"/>
        <v>27624.3</v>
      </c>
      <c r="J498" s="61">
        <f t="shared" si="242"/>
        <v>87079.1</v>
      </c>
      <c r="K498" s="61">
        <f t="shared" si="242"/>
        <v>27057.8</v>
      </c>
      <c r="L498" s="61">
        <f t="shared" si="242"/>
        <v>139394.40000000002</v>
      </c>
      <c r="M498" s="61">
        <f t="shared" si="242"/>
        <v>90549.20000000001</v>
      </c>
      <c r="N498" s="31"/>
      <c r="O498" s="31"/>
    </row>
    <row r="499" spans="1:15" ht="15" customHeight="1">
      <c r="A499" s="56" t="s">
        <v>15</v>
      </c>
      <c r="B499" s="59"/>
      <c r="C499" s="59"/>
      <c r="D499" s="59"/>
      <c r="E499" s="59"/>
      <c r="F499" s="59" t="s">
        <v>38</v>
      </c>
      <c r="G499" s="35">
        <f>H499+I499+J499+K499</f>
        <v>51087.200000000004</v>
      </c>
      <c r="H499" s="35">
        <f aca="true" t="shared" si="243" ref="H499:M499">H500+H502</f>
        <v>12770.800000000001</v>
      </c>
      <c r="I499" s="35">
        <f t="shared" si="243"/>
        <v>12771.2</v>
      </c>
      <c r="J499" s="35">
        <f t="shared" si="243"/>
        <v>12772.300000000001</v>
      </c>
      <c r="K499" s="35">
        <f t="shared" si="243"/>
        <v>12772.9</v>
      </c>
      <c r="L499" s="35">
        <f t="shared" si="243"/>
        <v>51087.200000000004</v>
      </c>
      <c r="M499" s="35">
        <f t="shared" si="243"/>
        <v>51087.200000000004</v>
      </c>
      <c r="N499" s="31"/>
      <c r="O499" s="31"/>
    </row>
    <row r="500" spans="1:15" ht="13.5" customHeight="1">
      <c r="A500" s="67" t="s">
        <v>16</v>
      </c>
      <c r="B500" s="59"/>
      <c r="C500" s="59"/>
      <c r="D500" s="59"/>
      <c r="E500" s="59"/>
      <c r="F500" s="59" t="s">
        <v>39</v>
      </c>
      <c r="G500" s="35">
        <f aca="true" t="shared" si="244" ref="G500:G532">H500+I500+J500+K500</f>
        <v>39237.490000000005</v>
      </c>
      <c r="H500" s="35">
        <f aca="true" t="shared" si="245" ref="H500:M500">H20+H165+H198+H233+H349+H457+H484</f>
        <v>9808.7</v>
      </c>
      <c r="I500" s="35">
        <f t="shared" si="245"/>
        <v>9809</v>
      </c>
      <c r="J500" s="35">
        <f t="shared" si="245"/>
        <v>9809.7</v>
      </c>
      <c r="K500" s="35">
        <f t="shared" si="245"/>
        <v>9810.09</v>
      </c>
      <c r="L500" s="35">
        <f t="shared" si="245"/>
        <v>39237.490000000005</v>
      </c>
      <c r="M500" s="35">
        <f t="shared" si="245"/>
        <v>39237.490000000005</v>
      </c>
      <c r="N500" s="31"/>
      <c r="O500" s="31"/>
    </row>
    <row r="501" spans="1:15" ht="13.5" customHeight="1">
      <c r="A501" s="67" t="s">
        <v>17</v>
      </c>
      <c r="B501" s="59"/>
      <c r="C501" s="59"/>
      <c r="D501" s="59"/>
      <c r="E501" s="59"/>
      <c r="F501" s="59" t="s">
        <v>40</v>
      </c>
      <c r="G501" s="35">
        <f t="shared" si="244"/>
        <v>0</v>
      </c>
      <c r="H501" s="35">
        <f aca="true" t="shared" si="246" ref="H501:M501">H21+H166+H234+H350+H458</f>
        <v>0</v>
      </c>
      <c r="I501" s="35">
        <f t="shared" si="246"/>
        <v>0</v>
      </c>
      <c r="J501" s="35">
        <f t="shared" si="246"/>
        <v>0</v>
      </c>
      <c r="K501" s="35">
        <f t="shared" si="246"/>
        <v>0</v>
      </c>
      <c r="L501" s="35">
        <f t="shared" si="246"/>
        <v>0</v>
      </c>
      <c r="M501" s="35">
        <f t="shared" si="246"/>
        <v>0</v>
      </c>
      <c r="N501" s="31"/>
      <c r="O501" s="31"/>
    </row>
    <row r="502" spans="1:15" ht="15" customHeight="1">
      <c r="A502" s="67" t="s">
        <v>18</v>
      </c>
      <c r="B502" s="59"/>
      <c r="C502" s="59"/>
      <c r="D502" s="59"/>
      <c r="E502" s="59"/>
      <c r="F502" s="59" t="s">
        <v>41</v>
      </c>
      <c r="G502" s="35">
        <f t="shared" si="244"/>
        <v>11849.71</v>
      </c>
      <c r="H502" s="35">
        <f aca="true" t="shared" si="247" ref="H502:M502">H22+H167+H199+H235+H351+H459+H485</f>
        <v>2962.1</v>
      </c>
      <c r="I502" s="35">
        <f t="shared" si="247"/>
        <v>2962.2</v>
      </c>
      <c r="J502" s="35">
        <f t="shared" si="247"/>
        <v>2962.6000000000004</v>
      </c>
      <c r="K502" s="35">
        <f t="shared" si="247"/>
        <v>2962.81</v>
      </c>
      <c r="L502" s="35">
        <f t="shared" si="247"/>
        <v>11849.710000000001</v>
      </c>
      <c r="M502" s="35">
        <f t="shared" si="247"/>
        <v>11849.710000000001</v>
      </c>
      <c r="N502" s="31"/>
      <c r="O502" s="31"/>
    </row>
    <row r="503" spans="1:15" ht="15" customHeight="1">
      <c r="A503" s="67" t="s">
        <v>19</v>
      </c>
      <c r="B503" s="59"/>
      <c r="C503" s="59"/>
      <c r="D503" s="59"/>
      <c r="E503" s="59"/>
      <c r="F503" s="59" t="s">
        <v>43</v>
      </c>
      <c r="G503" s="35">
        <f t="shared" si="244"/>
        <v>38915.6</v>
      </c>
      <c r="H503" s="35">
        <f aca="true" t="shared" si="248" ref="H503:M503">H504+H505+H506+H513+H514+H515</f>
        <v>2937.8</v>
      </c>
      <c r="I503" s="35">
        <f t="shared" si="248"/>
        <v>2366.2</v>
      </c>
      <c r="J503" s="35">
        <f t="shared" si="248"/>
        <v>30557.1</v>
      </c>
      <c r="K503" s="35">
        <f t="shared" si="248"/>
        <v>3054.5</v>
      </c>
      <c r="L503" s="35">
        <f t="shared" si="248"/>
        <v>37040.00000000001</v>
      </c>
      <c r="M503" s="35">
        <f t="shared" si="248"/>
        <v>30796.3</v>
      </c>
      <c r="N503" s="31"/>
      <c r="O503" s="31"/>
    </row>
    <row r="504" spans="1:15" ht="13.5" customHeight="1">
      <c r="A504" s="67" t="s">
        <v>20</v>
      </c>
      <c r="B504" s="59"/>
      <c r="C504" s="59"/>
      <c r="D504" s="59"/>
      <c r="E504" s="59"/>
      <c r="F504" s="59" t="s">
        <v>44</v>
      </c>
      <c r="G504" s="35">
        <f t="shared" si="244"/>
        <v>404.69999999999993</v>
      </c>
      <c r="H504" s="35">
        <f aca="true" t="shared" si="249" ref="H504:M504">H24+H170+H201+H353+H461</f>
        <v>101</v>
      </c>
      <c r="I504" s="35">
        <f t="shared" si="249"/>
        <v>101.1</v>
      </c>
      <c r="J504" s="35">
        <f t="shared" si="249"/>
        <v>101.29999999999998</v>
      </c>
      <c r="K504" s="35">
        <f t="shared" si="249"/>
        <v>101.29999999999998</v>
      </c>
      <c r="L504" s="35">
        <f t="shared" si="249"/>
        <v>421</v>
      </c>
      <c r="M504" s="35">
        <f t="shared" si="249"/>
        <v>437.70000000000005</v>
      </c>
      <c r="N504" s="31"/>
      <c r="O504" s="31"/>
    </row>
    <row r="505" spans="1:35" ht="13.5" customHeight="1">
      <c r="A505" s="67" t="s">
        <v>21</v>
      </c>
      <c r="B505" s="59"/>
      <c r="C505" s="59"/>
      <c r="D505" s="59"/>
      <c r="E505" s="59"/>
      <c r="F505" s="59" t="s">
        <v>45</v>
      </c>
      <c r="G505" s="35">
        <f t="shared" si="244"/>
        <v>155</v>
      </c>
      <c r="H505" s="35">
        <f aca="true" t="shared" si="250" ref="H505:M505">H25+H202+H462+H488</f>
        <v>38.7</v>
      </c>
      <c r="I505" s="35">
        <f t="shared" si="250"/>
        <v>38.7</v>
      </c>
      <c r="J505" s="35">
        <f t="shared" si="250"/>
        <v>38.8</v>
      </c>
      <c r="K505" s="35">
        <f t="shared" si="250"/>
        <v>38.8</v>
      </c>
      <c r="L505" s="35">
        <f t="shared" si="250"/>
        <v>155</v>
      </c>
      <c r="M505" s="35">
        <f t="shared" si="250"/>
        <v>155</v>
      </c>
      <c r="N505" s="35">
        <f aca="true" t="shared" si="251" ref="N505:AI505">N507+N508+N509</f>
        <v>0</v>
      </c>
      <c r="O505" s="35">
        <f t="shared" si="251"/>
        <v>0</v>
      </c>
      <c r="P505" s="35">
        <f t="shared" si="251"/>
        <v>0</v>
      </c>
      <c r="Q505" s="35">
        <f t="shared" si="251"/>
        <v>0</v>
      </c>
      <c r="R505" s="35">
        <f t="shared" si="251"/>
        <v>0</v>
      </c>
      <c r="S505" s="35">
        <f t="shared" si="251"/>
        <v>0</v>
      </c>
      <c r="T505" s="35">
        <f t="shared" si="251"/>
        <v>0</v>
      </c>
      <c r="U505" s="35">
        <f t="shared" si="251"/>
        <v>0</v>
      </c>
      <c r="V505" s="35">
        <f t="shared" si="251"/>
        <v>0</v>
      </c>
      <c r="W505" s="35">
        <f t="shared" si="251"/>
        <v>0</v>
      </c>
      <c r="X505" s="35">
        <f t="shared" si="251"/>
        <v>0</v>
      </c>
      <c r="Y505" s="35">
        <f t="shared" si="251"/>
        <v>0</v>
      </c>
      <c r="Z505" s="35">
        <f t="shared" si="251"/>
        <v>0</v>
      </c>
      <c r="AA505" s="35">
        <f t="shared" si="251"/>
        <v>0</v>
      </c>
      <c r="AB505" s="35">
        <f t="shared" si="251"/>
        <v>0</v>
      </c>
      <c r="AC505" s="35">
        <f t="shared" si="251"/>
        <v>0</v>
      </c>
      <c r="AD505" s="35">
        <f t="shared" si="251"/>
        <v>0</v>
      </c>
      <c r="AE505" s="35">
        <f t="shared" si="251"/>
        <v>0</v>
      </c>
      <c r="AF505" s="35">
        <f t="shared" si="251"/>
        <v>0</v>
      </c>
      <c r="AG505" s="35">
        <f t="shared" si="251"/>
        <v>0</v>
      </c>
      <c r="AH505" s="35">
        <f t="shared" si="251"/>
        <v>0</v>
      </c>
      <c r="AI505" s="35">
        <f t="shared" si="251"/>
        <v>0</v>
      </c>
    </row>
    <row r="506" spans="1:15" ht="13.5" customHeight="1">
      <c r="A506" s="67" t="s">
        <v>22</v>
      </c>
      <c r="B506" s="59"/>
      <c r="C506" s="59"/>
      <c r="D506" s="59"/>
      <c r="E506" s="59"/>
      <c r="F506" s="59" t="s">
        <v>46</v>
      </c>
      <c r="G506" s="35">
        <f t="shared" si="244"/>
        <v>8543</v>
      </c>
      <c r="H506" s="35">
        <f aca="true" t="shared" si="252" ref="H506:M506">H508+H509+H510+H511+H512</f>
        <v>1168.2</v>
      </c>
      <c r="I506" s="35">
        <f t="shared" si="252"/>
        <v>593.3</v>
      </c>
      <c r="J506" s="35">
        <f t="shared" si="252"/>
        <v>5497.9</v>
      </c>
      <c r="K506" s="35">
        <f t="shared" si="252"/>
        <v>1283.6000000000001</v>
      </c>
      <c r="L506" s="35">
        <f t="shared" si="252"/>
        <v>8803.199999999999</v>
      </c>
      <c r="M506" s="35">
        <f t="shared" si="252"/>
        <v>9066.599999999999</v>
      </c>
      <c r="N506" s="31"/>
      <c r="O506" s="31"/>
    </row>
    <row r="507" spans="1:15" ht="13.5" customHeight="1">
      <c r="A507" s="67" t="s">
        <v>23</v>
      </c>
      <c r="B507" s="59"/>
      <c r="C507" s="59"/>
      <c r="D507" s="59"/>
      <c r="E507" s="59"/>
      <c r="F507" s="59"/>
      <c r="G507" s="35"/>
      <c r="H507" s="35"/>
      <c r="I507" s="35"/>
      <c r="J507" s="35"/>
      <c r="K507" s="35"/>
      <c r="L507" s="35"/>
      <c r="M507" s="35"/>
      <c r="N507" s="31"/>
      <c r="O507" s="31"/>
    </row>
    <row r="508" spans="1:15" ht="12.75" customHeight="1">
      <c r="A508" s="67" t="s">
        <v>24</v>
      </c>
      <c r="B508" s="59"/>
      <c r="C508" s="59"/>
      <c r="D508" s="59"/>
      <c r="E508" s="59"/>
      <c r="F508" s="59" t="s">
        <v>162</v>
      </c>
      <c r="G508" s="35">
        <f t="shared" si="244"/>
        <v>1963.6</v>
      </c>
      <c r="H508" s="35">
        <f aca="true" t="shared" si="253" ref="H508:M508">H28+H181+H205+H357+H465</f>
        <v>796.6999999999999</v>
      </c>
      <c r="I508" s="35">
        <f t="shared" si="253"/>
        <v>346.6</v>
      </c>
      <c r="J508" s="35">
        <f t="shared" si="253"/>
        <v>2.7</v>
      </c>
      <c r="K508" s="35">
        <f t="shared" si="253"/>
        <v>817.6</v>
      </c>
      <c r="L508" s="35">
        <f t="shared" si="253"/>
        <v>2040.4999999999998</v>
      </c>
      <c r="M508" s="35">
        <f t="shared" si="253"/>
        <v>2120.4</v>
      </c>
      <c r="N508" s="31"/>
      <c r="O508" s="31"/>
    </row>
    <row r="509" spans="1:15" ht="14.25" customHeight="1">
      <c r="A509" s="67" t="s">
        <v>25</v>
      </c>
      <c r="B509" s="59"/>
      <c r="C509" s="59"/>
      <c r="D509" s="59"/>
      <c r="E509" s="59"/>
      <c r="F509" s="59" t="s">
        <v>163</v>
      </c>
      <c r="G509" s="35">
        <f t="shared" si="244"/>
        <v>6531.8</v>
      </c>
      <c r="H509" s="35">
        <f aca="true" t="shared" si="254" ref="H509:M509">H29+H206+H240+H239+H358+H466+H475</f>
        <v>360.3</v>
      </c>
      <c r="I509" s="35">
        <f t="shared" si="254"/>
        <v>234.2</v>
      </c>
      <c r="J509" s="35">
        <f t="shared" si="254"/>
        <v>5482.7</v>
      </c>
      <c r="K509" s="35">
        <f t="shared" si="254"/>
        <v>454.6</v>
      </c>
      <c r="L509" s="35">
        <f t="shared" si="254"/>
        <v>6713.2</v>
      </c>
      <c r="M509" s="35">
        <f t="shared" si="254"/>
        <v>6895.4</v>
      </c>
      <c r="N509" s="31"/>
      <c r="O509" s="31"/>
    </row>
    <row r="510" spans="1:15" ht="13.5" customHeight="1">
      <c r="A510" s="67" t="s">
        <v>26</v>
      </c>
      <c r="B510" s="59"/>
      <c r="C510" s="59"/>
      <c r="D510" s="59"/>
      <c r="E510" s="59"/>
      <c r="F510" s="59" t="s">
        <v>164</v>
      </c>
      <c r="G510" s="35">
        <f t="shared" si="244"/>
        <v>45.4</v>
      </c>
      <c r="H510" s="35">
        <f aca="true" t="shared" si="255" ref="H510:M510">H30+H173+H207+H241+H359+H467+H476</f>
        <v>11.2</v>
      </c>
      <c r="I510" s="35">
        <f t="shared" si="255"/>
        <v>11.399999999999999</v>
      </c>
      <c r="J510" s="35">
        <f t="shared" si="255"/>
        <v>11.399999999999999</v>
      </c>
      <c r="K510" s="35">
        <f t="shared" si="255"/>
        <v>11.399999999999999</v>
      </c>
      <c r="L510" s="35">
        <f t="shared" si="255"/>
        <v>47.300000000000004</v>
      </c>
      <c r="M510" s="35">
        <f t="shared" si="255"/>
        <v>48.5</v>
      </c>
      <c r="N510" s="31"/>
      <c r="O510" s="31"/>
    </row>
    <row r="511" spans="1:15" ht="13.5" customHeight="1">
      <c r="A511" s="67" t="s">
        <v>175</v>
      </c>
      <c r="B511" s="59"/>
      <c r="C511" s="59"/>
      <c r="D511" s="59"/>
      <c r="E511" s="59"/>
      <c r="F511" s="59" t="s">
        <v>166</v>
      </c>
      <c r="G511" s="35">
        <f t="shared" si="244"/>
        <v>2.2</v>
      </c>
      <c r="H511" s="35">
        <f aca="true" t="shared" si="256" ref="H511:M511">H31</f>
        <v>0</v>
      </c>
      <c r="I511" s="35">
        <f t="shared" si="256"/>
        <v>1.1</v>
      </c>
      <c r="J511" s="35">
        <f t="shared" si="256"/>
        <v>1.1</v>
      </c>
      <c r="K511" s="35">
        <f t="shared" si="256"/>
        <v>0</v>
      </c>
      <c r="L511" s="35">
        <f t="shared" si="256"/>
        <v>2.2</v>
      </c>
      <c r="M511" s="35">
        <f t="shared" si="256"/>
        <v>2.3</v>
      </c>
      <c r="N511" s="31"/>
      <c r="O511" s="31"/>
    </row>
    <row r="512" spans="1:15" ht="13.5" customHeight="1">
      <c r="A512" s="67" t="s">
        <v>320</v>
      </c>
      <c r="B512" s="59"/>
      <c r="C512" s="59"/>
      <c r="D512" s="59"/>
      <c r="E512" s="59"/>
      <c r="F512" s="59" t="s">
        <v>310</v>
      </c>
      <c r="G512" s="35">
        <f t="shared" si="244"/>
        <v>0</v>
      </c>
      <c r="H512" s="35">
        <f aca="true" t="shared" si="257" ref="H512:M512">H242+H360+H468</f>
        <v>0</v>
      </c>
      <c r="I512" s="35">
        <f t="shared" si="257"/>
        <v>0</v>
      </c>
      <c r="J512" s="35">
        <f t="shared" si="257"/>
        <v>0</v>
      </c>
      <c r="K512" s="35">
        <f t="shared" si="257"/>
        <v>0</v>
      </c>
      <c r="L512" s="35">
        <f t="shared" si="257"/>
        <v>0</v>
      </c>
      <c r="M512" s="35">
        <f t="shared" si="257"/>
        <v>0</v>
      </c>
      <c r="N512" s="31"/>
      <c r="O512" s="31"/>
    </row>
    <row r="513" spans="1:15" ht="13.5" customHeight="1">
      <c r="A513" s="67" t="s">
        <v>311</v>
      </c>
      <c r="B513" s="59"/>
      <c r="C513" s="59"/>
      <c r="D513" s="59"/>
      <c r="E513" s="59"/>
      <c r="F513" s="59" t="s">
        <v>312</v>
      </c>
      <c r="G513" s="35">
        <f t="shared" si="244"/>
        <v>0</v>
      </c>
      <c r="H513" s="35">
        <f aca="true" t="shared" si="258" ref="H513:M513">H243+H469</f>
        <v>0</v>
      </c>
      <c r="I513" s="35">
        <f t="shared" si="258"/>
        <v>0</v>
      </c>
      <c r="J513" s="35">
        <f t="shared" si="258"/>
        <v>0</v>
      </c>
      <c r="K513" s="35">
        <f t="shared" si="258"/>
        <v>0</v>
      </c>
      <c r="L513" s="35">
        <f t="shared" si="258"/>
        <v>0</v>
      </c>
      <c r="M513" s="35">
        <f t="shared" si="258"/>
        <v>0</v>
      </c>
      <c r="N513" s="31"/>
      <c r="O513" s="31"/>
    </row>
    <row r="514" spans="1:15" ht="13.5" customHeight="1">
      <c r="A514" s="40" t="s">
        <v>250</v>
      </c>
      <c r="B514" s="59"/>
      <c r="C514" s="59"/>
      <c r="D514" s="59"/>
      <c r="E514" s="59"/>
      <c r="F514" s="59" t="s">
        <v>47</v>
      </c>
      <c r="G514" s="35">
        <f t="shared" si="244"/>
        <v>23725.3</v>
      </c>
      <c r="H514" s="35">
        <f aca="true" t="shared" si="259" ref="H514:M514">H32+H208+H244+H340+H342+H361+H470+H477+H221+H223</f>
        <v>548.8000000000001</v>
      </c>
      <c r="I514" s="35">
        <f t="shared" si="259"/>
        <v>551.5999999999999</v>
      </c>
      <c r="J514" s="35">
        <f t="shared" si="259"/>
        <v>22075.6</v>
      </c>
      <c r="K514" s="35">
        <f t="shared" si="259"/>
        <v>549.3</v>
      </c>
      <c r="L514" s="35">
        <f t="shared" si="259"/>
        <v>23172.500000000004</v>
      </c>
      <c r="M514" s="35">
        <f t="shared" si="259"/>
        <v>15842.599999999999</v>
      </c>
      <c r="N514" s="31"/>
      <c r="O514" s="31"/>
    </row>
    <row r="515" spans="1:15" ht="13.5" customHeight="1">
      <c r="A515" s="56" t="s">
        <v>247</v>
      </c>
      <c r="B515" s="59"/>
      <c r="C515" s="59"/>
      <c r="D515" s="59"/>
      <c r="E515" s="59"/>
      <c r="F515" s="59" t="s">
        <v>48</v>
      </c>
      <c r="G515" s="35">
        <f t="shared" si="244"/>
        <v>6087.6</v>
      </c>
      <c r="H515" s="35">
        <f aca="true" t="shared" si="260" ref="H515:M515">H33+H193+H209+H219+H227+H245+H362+H471+H478+H489+H230</f>
        <v>1081.1</v>
      </c>
      <c r="I515" s="35">
        <f t="shared" si="260"/>
        <v>1081.5</v>
      </c>
      <c r="J515" s="35">
        <f t="shared" si="260"/>
        <v>2843.5</v>
      </c>
      <c r="K515" s="35">
        <f t="shared" si="260"/>
        <v>1081.5</v>
      </c>
      <c r="L515" s="35">
        <f t="shared" si="260"/>
        <v>4488.3</v>
      </c>
      <c r="M515" s="35">
        <f t="shared" si="260"/>
        <v>5294.400000000001</v>
      </c>
      <c r="N515" s="31"/>
      <c r="O515" s="31"/>
    </row>
    <row r="516" spans="1:15" ht="27" customHeight="1">
      <c r="A516" s="56" t="s">
        <v>273</v>
      </c>
      <c r="B516" s="59"/>
      <c r="C516" s="59"/>
      <c r="D516" s="59"/>
      <c r="E516" s="59"/>
      <c r="F516" s="59" t="s">
        <v>67</v>
      </c>
      <c r="G516" s="35">
        <f t="shared" si="244"/>
        <v>2269.4</v>
      </c>
      <c r="H516" s="35">
        <f aca="true" t="shared" si="261" ref="H516:M516">H188+H246+H449+H452</f>
        <v>259</v>
      </c>
      <c r="I516" s="35">
        <f t="shared" si="261"/>
        <v>1492.5</v>
      </c>
      <c r="J516" s="35">
        <f t="shared" si="261"/>
        <v>259</v>
      </c>
      <c r="K516" s="35">
        <f t="shared" si="261"/>
        <v>258.9</v>
      </c>
      <c r="L516" s="35">
        <f t="shared" si="261"/>
        <v>1832.8000000000002</v>
      </c>
      <c r="M516" s="35">
        <f t="shared" si="261"/>
        <v>1832.8000000000002</v>
      </c>
      <c r="N516" s="31"/>
      <c r="O516" s="31"/>
    </row>
    <row r="517" spans="1:15" ht="13.5" customHeight="1">
      <c r="A517" s="56" t="s">
        <v>83</v>
      </c>
      <c r="B517" s="59"/>
      <c r="C517" s="59"/>
      <c r="D517" s="59"/>
      <c r="E517" s="59"/>
      <c r="F517" s="59" t="s">
        <v>50</v>
      </c>
      <c r="G517" s="35">
        <f t="shared" si="244"/>
        <v>315</v>
      </c>
      <c r="H517" s="35">
        <f aca="true" t="shared" si="262" ref="H517:M517">H447</f>
        <v>0</v>
      </c>
      <c r="I517" s="35">
        <f t="shared" si="262"/>
        <v>0</v>
      </c>
      <c r="J517" s="35">
        <f t="shared" si="262"/>
        <v>315</v>
      </c>
      <c r="K517" s="35">
        <f t="shared" si="262"/>
        <v>0</v>
      </c>
      <c r="L517" s="35">
        <f t="shared" si="262"/>
        <v>315</v>
      </c>
      <c r="M517" s="35">
        <f t="shared" si="262"/>
        <v>315</v>
      </c>
      <c r="N517" s="31"/>
      <c r="O517" s="31"/>
    </row>
    <row r="518" spans="1:15" ht="15" customHeight="1">
      <c r="A518" s="67" t="s">
        <v>29</v>
      </c>
      <c r="B518" s="59"/>
      <c r="C518" s="59"/>
      <c r="D518" s="59"/>
      <c r="E518" s="59"/>
      <c r="F518" s="59" t="s">
        <v>208</v>
      </c>
      <c r="G518" s="35">
        <f t="shared" si="244"/>
        <v>394.59999999999997</v>
      </c>
      <c r="H518" s="35">
        <f aca="true" t="shared" si="263" ref="H518:M518">H444</f>
        <v>98.6</v>
      </c>
      <c r="I518" s="35">
        <f t="shared" si="263"/>
        <v>98.6</v>
      </c>
      <c r="J518" s="35">
        <f t="shared" si="263"/>
        <v>98.7</v>
      </c>
      <c r="K518" s="35">
        <f t="shared" si="263"/>
        <v>98.7</v>
      </c>
      <c r="L518" s="35">
        <f t="shared" si="263"/>
        <v>394.6</v>
      </c>
      <c r="M518" s="35">
        <f t="shared" si="263"/>
        <v>394.6</v>
      </c>
      <c r="N518" s="31"/>
      <c r="O518" s="31"/>
    </row>
    <row r="519" spans="1:15" ht="14.25" customHeight="1">
      <c r="A519" s="67" t="s">
        <v>228</v>
      </c>
      <c r="B519" s="59"/>
      <c r="C519" s="59"/>
      <c r="D519" s="59"/>
      <c r="E519" s="59"/>
      <c r="F519" s="59" t="s">
        <v>49</v>
      </c>
      <c r="G519" s="35">
        <f t="shared" si="244"/>
        <v>40277.99999999999</v>
      </c>
      <c r="H519" s="35">
        <f aca="true" t="shared" si="264" ref="H519:M519">H521+H522+H523+H524+H525+H526+H103+H210+H363+H479+H497</f>
        <v>10198.199999999997</v>
      </c>
      <c r="I519" s="35">
        <f t="shared" si="264"/>
        <v>9993.099999999999</v>
      </c>
      <c r="J519" s="35">
        <f t="shared" si="264"/>
        <v>9993.199999999999</v>
      </c>
      <c r="K519" s="35">
        <f t="shared" si="264"/>
        <v>10093.5</v>
      </c>
      <c r="L519" s="35">
        <f t="shared" si="264"/>
        <v>43702.00000000001</v>
      </c>
      <c r="M519" s="35">
        <f t="shared" si="264"/>
        <v>1971.3</v>
      </c>
      <c r="N519" s="31"/>
      <c r="O519" s="31"/>
    </row>
    <row r="520" spans="1:15" ht="15" customHeight="1">
      <c r="A520" s="67" t="s">
        <v>23</v>
      </c>
      <c r="B520" s="59"/>
      <c r="C520" s="59"/>
      <c r="D520" s="59"/>
      <c r="E520" s="59"/>
      <c r="F520" s="59"/>
      <c r="G520" s="35"/>
      <c r="H520" s="35"/>
      <c r="I520" s="35"/>
      <c r="J520" s="35"/>
      <c r="K520" s="35"/>
      <c r="L520" s="35"/>
      <c r="M520" s="35"/>
      <c r="N520" s="31"/>
      <c r="O520" s="31"/>
    </row>
    <row r="521" spans="1:15" ht="16.5" customHeight="1">
      <c r="A521" s="67" t="s">
        <v>228</v>
      </c>
      <c r="B521" s="59"/>
      <c r="C521" s="59"/>
      <c r="D521" s="59"/>
      <c r="E521" s="59"/>
      <c r="F521" s="59" t="s">
        <v>227</v>
      </c>
      <c r="G521" s="35">
        <f t="shared" si="244"/>
        <v>41.800000000000004</v>
      </c>
      <c r="H521" s="35">
        <f aca="true" t="shared" si="265" ref="H521:M522">H36</f>
        <v>10.4</v>
      </c>
      <c r="I521" s="35">
        <f t="shared" si="265"/>
        <v>10.4</v>
      </c>
      <c r="J521" s="35">
        <f t="shared" si="265"/>
        <v>10.4</v>
      </c>
      <c r="K521" s="35">
        <f t="shared" si="265"/>
        <v>10.6</v>
      </c>
      <c r="L521" s="35">
        <f t="shared" si="265"/>
        <v>41.800000000000004</v>
      </c>
      <c r="M521" s="35">
        <f t="shared" si="265"/>
        <v>41.800000000000004</v>
      </c>
      <c r="N521" s="31"/>
      <c r="O521" s="31"/>
    </row>
    <row r="522" spans="1:15" ht="26.25" customHeight="1">
      <c r="A522" s="56" t="s">
        <v>277</v>
      </c>
      <c r="B522" s="59"/>
      <c r="C522" s="59"/>
      <c r="D522" s="59"/>
      <c r="E522" s="59"/>
      <c r="F522" s="59" t="s">
        <v>278</v>
      </c>
      <c r="G522" s="35">
        <f t="shared" si="244"/>
        <v>0</v>
      </c>
      <c r="H522" s="35">
        <f t="shared" si="265"/>
        <v>0</v>
      </c>
      <c r="I522" s="35">
        <f t="shared" si="265"/>
        <v>0</v>
      </c>
      <c r="J522" s="35">
        <f t="shared" si="265"/>
        <v>0</v>
      </c>
      <c r="K522" s="35">
        <f t="shared" si="265"/>
        <v>0</v>
      </c>
      <c r="L522" s="35">
        <f t="shared" si="265"/>
        <v>0</v>
      </c>
      <c r="M522" s="35">
        <f t="shared" si="265"/>
        <v>0</v>
      </c>
      <c r="N522" s="31"/>
      <c r="O522" s="31"/>
    </row>
    <row r="523" spans="1:15" ht="16.5" customHeight="1">
      <c r="A523" s="69" t="s">
        <v>296</v>
      </c>
      <c r="B523" s="59"/>
      <c r="C523" s="59"/>
      <c r="D523" s="59"/>
      <c r="E523" s="59"/>
      <c r="F523" s="59" t="s">
        <v>297</v>
      </c>
      <c r="G523" s="35">
        <f t="shared" si="244"/>
        <v>0</v>
      </c>
      <c r="H523" s="35"/>
      <c r="I523" s="35"/>
      <c r="J523" s="35"/>
      <c r="K523" s="35"/>
      <c r="L523" s="35"/>
      <c r="M523" s="35"/>
      <c r="N523" s="31"/>
      <c r="O523" s="31"/>
    </row>
    <row r="524" spans="1:15" ht="16.5" customHeight="1">
      <c r="A524" s="67" t="s">
        <v>217</v>
      </c>
      <c r="B524" s="59"/>
      <c r="C524" s="59"/>
      <c r="D524" s="59"/>
      <c r="E524" s="59"/>
      <c r="F524" s="59" t="s">
        <v>216</v>
      </c>
      <c r="G524" s="35">
        <f>H524+I524+J524+K524</f>
        <v>0</v>
      </c>
      <c r="H524" s="35">
        <f aca="true" t="shared" si="266" ref="H524:M525">H38</f>
        <v>0</v>
      </c>
      <c r="I524" s="35">
        <f t="shared" si="266"/>
        <v>0</v>
      </c>
      <c r="J524" s="35">
        <f t="shared" si="266"/>
        <v>0</v>
      </c>
      <c r="K524" s="35">
        <f t="shared" si="266"/>
        <v>0</v>
      </c>
      <c r="L524" s="35">
        <f t="shared" si="266"/>
        <v>0</v>
      </c>
      <c r="M524" s="35">
        <f t="shared" si="266"/>
        <v>0</v>
      </c>
      <c r="N524" s="31"/>
      <c r="O524" s="31"/>
    </row>
    <row r="525" spans="1:15" ht="15" customHeight="1">
      <c r="A525" s="67" t="s">
        <v>275</v>
      </c>
      <c r="B525" s="59"/>
      <c r="C525" s="59"/>
      <c r="D525" s="59"/>
      <c r="E525" s="59"/>
      <c r="F525" s="59" t="s">
        <v>276</v>
      </c>
      <c r="G525" s="35">
        <f t="shared" si="244"/>
        <v>0</v>
      </c>
      <c r="H525" s="35">
        <f t="shared" si="266"/>
        <v>0</v>
      </c>
      <c r="I525" s="35">
        <f t="shared" si="266"/>
        <v>0</v>
      </c>
      <c r="J525" s="35">
        <f t="shared" si="266"/>
        <v>0</v>
      </c>
      <c r="K525" s="35">
        <f t="shared" si="266"/>
        <v>0</v>
      </c>
      <c r="L525" s="35">
        <f t="shared" si="266"/>
        <v>0</v>
      </c>
      <c r="M525" s="35">
        <f t="shared" si="266"/>
        <v>0</v>
      </c>
      <c r="N525" s="31"/>
      <c r="O525" s="31"/>
    </row>
    <row r="526" spans="1:15" ht="23.25" customHeight="1">
      <c r="A526" s="74" t="s">
        <v>302</v>
      </c>
      <c r="B526" s="59"/>
      <c r="C526" s="59"/>
      <c r="D526" s="59"/>
      <c r="E526" s="59"/>
      <c r="F526" s="59" t="s">
        <v>298</v>
      </c>
      <c r="G526" s="35">
        <f t="shared" si="244"/>
        <v>38101.299999999996</v>
      </c>
      <c r="H526" s="35">
        <f aca="true" t="shared" si="267" ref="H526:M526">H253</f>
        <v>9525.199999999999</v>
      </c>
      <c r="I526" s="35">
        <f t="shared" si="267"/>
        <v>9525.4</v>
      </c>
      <c r="J526" s="35">
        <f t="shared" si="267"/>
        <v>9525.3</v>
      </c>
      <c r="K526" s="35">
        <f t="shared" si="267"/>
        <v>9525.4</v>
      </c>
      <c r="L526" s="35">
        <f t="shared" si="267"/>
        <v>41730.7</v>
      </c>
      <c r="M526" s="35">
        <f t="shared" si="267"/>
        <v>0</v>
      </c>
      <c r="N526" s="31"/>
      <c r="O526" s="31"/>
    </row>
    <row r="527" spans="1:15" ht="27.75" customHeight="1">
      <c r="A527" s="56" t="s">
        <v>30</v>
      </c>
      <c r="B527" s="59"/>
      <c r="C527" s="59"/>
      <c r="D527" s="59"/>
      <c r="E527" s="59"/>
      <c r="F527" s="59" t="s">
        <v>51</v>
      </c>
      <c r="G527" s="35">
        <f t="shared" si="244"/>
        <v>35538.700000000004</v>
      </c>
      <c r="H527" s="35">
        <f aca="true" t="shared" si="268" ref="H527:M527">H528+H529</f>
        <v>772.9</v>
      </c>
      <c r="I527" s="35">
        <f t="shared" si="268"/>
        <v>902.7</v>
      </c>
      <c r="J527" s="35">
        <f t="shared" si="268"/>
        <v>33083.8</v>
      </c>
      <c r="K527" s="35">
        <f t="shared" si="268"/>
        <v>779.3</v>
      </c>
      <c r="L527" s="35">
        <f t="shared" si="268"/>
        <v>5022.8</v>
      </c>
      <c r="M527" s="35">
        <f t="shared" si="268"/>
        <v>4152</v>
      </c>
      <c r="N527" s="31"/>
      <c r="O527" s="31"/>
    </row>
    <row r="528" spans="1:15" ht="24" customHeight="1">
      <c r="A528" s="56" t="s">
        <v>223</v>
      </c>
      <c r="B528" s="59"/>
      <c r="C528" s="59"/>
      <c r="D528" s="59"/>
      <c r="E528" s="59"/>
      <c r="F528" s="59" t="s">
        <v>52</v>
      </c>
      <c r="G528" s="35">
        <f t="shared" si="244"/>
        <v>33909.4</v>
      </c>
      <c r="H528" s="35">
        <f aca="true" t="shared" si="269" ref="H528:M528">H41+H176+H212+H255+H365+H481+H492+H494+H216</f>
        <v>424</v>
      </c>
      <c r="I528" s="35">
        <f t="shared" si="269"/>
        <v>489.8</v>
      </c>
      <c r="J528" s="35">
        <f t="shared" si="269"/>
        <v>32571.600000000002</v>
      </c>
      <c r="K528" s="35">
        <f t="shared" si="269"/>
        <v>424</v>
      </c>
      <c r="L528" s="35">
        <f t="shared" si="269"/>
        <v>3584</v>
      </c>
      <c r="M528" s="35">
        <f t="shared" si="269"/>
        <v>2675.9</v>
      </c>
      <c r="N528" s="31"/>
      <c r="O528" s="31"/>
    </row>
    <row r="529" spans="1:26" ht="27" customHeight="1">
      <c r="A529" s="56" t="s">
        <v>75</v>
      </c>
      <c r="B529" s="59"/>
      <c r="C529" s="59"/>
      <c r="D529" s="59"/>
      <c r="E529" s="59"/>
      <c r="F529" s="59" t="s">
        <v>53</v>
      </c>
      <c r="G529" s="35">
        <f t="shared" si="244"/>
        <v>1629.3</v>
      </c>
      <c r="H529" s="35">
        <f aca="true" t="shared" si="270" ref="H529:M529">H531+H532</f>
        <v>348.9</v>
      </c>
      <c r="I529" s="35">
        <f t="shared" si="270"/>
        <v>412.9</v>
      </c>
      <c r="J529" s="35">
        <f t="shared" si="270"/>
        <v>512.2</v>
      </c>
      <c r="K529" s="35">
        <f t="shared" si="270"/>
        <v>355.3</v>
      </c>
      <c r="L529" s="35">
        <f t="shared" si="270"/>
        <v>1438.8000000000002</v>
      </c>
      <c r="M529" s="35">
        <f t="shared" si="270"/>
        <v>1476.1000000000001</v>
      </c>
      <c r="N529" s="31"/>
      <c r="O529" s="31"/>
      <c r="Z529" s="12">
        <f>G529</f>
        <v>1629.3</v>
      </c>
    </row>
    <row r="530" spans="1:15" ht="18.75" customHeight="1">
      <c r="A530" s="56" t="s">
        <v>23</v>
      </c>
      <c r="B530" s="59"/>
      <c r="C530" s="59"/>
      <c r="D530" s="59"/>
      <c r="E530" s="59"/>
      <c r="F530" s="59"/>
      <c r="G530" s="35"/>
      <c r="H530" s="35"/>
      <c r="I530" s="35"/>
      <c r="J530" s="35"/>
      <c r="K530" s="35"/>
      <c r="L530" s="35"/>
      <c r="M530" s="35"/>
      <c r="N530" s="31"/>
      <c r="O530" s="31"/>
    </row>
    <row r="531" spans="1:38" ht="19.5" customHeight="1">
      <c r="A531" s="56" t="s">
        <v>33</v>
      </c>
      <c r="B531" s="59"/>
      <c r="C531" s="59"/>
      <c r="D531" s="59"/>
      <c r="E531" s="59"/>
      <c r="F531" s="59" t="s">
        <v>281</v>
      </c>
      <c r="G531" s="35">
        <f t="shared" si="244"/>
        <v>539</v>
      </c>
      <c r="H531" s="35">
        <f aca="true" t="shared" si="271" ref="H531:M531">H44+H213+H368</f>
        <v>134.7</v>
      </c>
      <c r="I531" s="35">
        <f t="shared" si="271"/>
        <v>134.7</v>
      </c>
      <c r="J531" s="35">
        <f t="shared" si="271"/>
        <v>134.8</v>
      </c>
      <c r="K531" s="35">
        <f t="shared" si="271"/>
        <v>134.8</v>
      </c>
      <c r="L531" s="35">
        <f t="shared" si="271"/>
        <v>413.9</v>
      </c>
      <c r="M531" s="35">
        <f t="shared" si="271"/>
        <v>414.7</v>
      </c>
      <c r="N531" s="46" t="e">
        <f>N532+N533+N534+#REF!+#REF!</f>
        <v>#REF!</v>
      </c>
      <c r="O531" s="46" t="e">
        <f>O532+O533+O534+#REF!+#REF!</f>
        <v>#REF!</v>
      </c>
      <c r="P531" s="46" t="e">
        <f>P532+P533+P534+#REF!+#REF!</f>
        <v>#REF!</v>
      </c>
      <c r="Q531" s="46" t="e">
        <f>Q532+Q533+Q534+#REF!+#REF!</f>
        <v>#REF!</v>
      </c>
      <c r="R531" s="46" t="e">
        <f>R532+R533+R534+#REF!+#REF!</f>
        <v>#REF!</v>
      </c>
      <c r="S531" s="46" t="e">
        <f>S532+S533+S534+#REF!+#REF!</f>
        <v>#REF!</v>
      </c>
      <c r="T531" s="46" t="e">
        <f>T532+T533+T534+#REF!+#REF!</f>
        <v>#REF!</v>
      </c>
      <c r="U531" s="46" t="e">
        <f>U532+U533+U534+#REF!+#REF!</f>
        <v>#REF!</v>
      </c>
      <c r="V531" s="46" t="e">
        <f>V532+V533+V534+#REF!+#REF!</f>
        <v>#REF!</v>
      </c>
      <c r="W531" s="46" t="e">
        <f>W532+W533+W534+#REF!+#REF!</f>
        <v>#REF!</v>
      </c>
      <c r="X531" s="46" t="e">
        <f>X532+X533+X534+#REF!+#REF!</f>
        <v>#REF!</v>
      </c>
      <c r="Y531" s="46" t="e">
        <f>Y532+Y533+Y534+#REF!+#REF!</f>
        <v>#REF!</v>
      </c>
      <c r="Z531" s="46" t="e">
        <f>Z532+Z533+Z534+#REF!+#REF!</f>
        <v>#REF!</v>
      </c>
      <c r="AA531" s="46" t="e">
        <f>AA532+AA533+AA534+#REF!+#REF!</f>
        <v>#REF!</v>
      </c>
      <c r="AB531" s="46" t="e">
        <f>AB532+AB533+AB534+#REF!+#REF!</f>
        <v>#REF!</v>
      </c>
      <c r="AC531" s="46" t="e">
        <f>AC532+AC533+AC534+#REF!+#REF!</f>
        <v>#REF!</v>
      </c>
      <c r="AD531" s="46" t="e">
        <f>AD532+AD533+AD534+#REF!+#REF!</f>
        <v>#REF!</v>
      </c>
      <c r="AE531" s="46" t="e">
        <f>AE532+AE533+AE534+#REF!+#REF!</f>
        <v>#REF!</v>
      </c>
      <c r="AF531" s="46" t="e">
        <f>AF532+AF533+AF534+#REF!+#REF!</f>
        <v>#REF!</v>
      </c>
      <c r="AG531" s="46" t="e">
        <f>AG532+AG533+AG534+#REF!+#REF!</f>
        <v>#REF!</v>
      </c>
      <c r="AH531" s="46" t="e">
        <f>AH532+AH533+AH534+#REF!+#REF!</f>
        <v>#REF!</v>
      </c>
      <c r="AI531" s="46" t="e">
        <f>AI532+AI533+AI534+#REF!+#REF!</f>
        <v>#REF!</v>
      </c>
      <c r="AJ531" s="46" t="e">
        <f>AJ532+AJ533+AJ534+#REF!+#REF!</f>
        <v>#REF!</v>
      </c>
      <c r="AK531" s="46" t="e">
        <f>AK532+AK533+AK534+#REF!+#REF!</f>
        <v>#REF!</v>
      </c>
      <c r="AL531" s="46" t="e">
        <f>AL532+AL533+AL534+#REF!+#REF!</f>
        <v>#REF!</v>
      </c>
    </row>
    <row r="532" spans="1:15" ht="20.25" customHeight="1">
      <c r="A532" s="56" t="s">
        <v>34</v>
      </c>
      <c r="B532" s="59"/>
      <c r="C532" s="59"/>
      <c r="D532" s="59"/>
      <c r="E532" s="59"/>
      <c r="F532" s="59" t="s">
        <v>274</v>
      </c>
      <c r="G532" s="35">
        <f t="shared" si="244"/>
        <v>1090.3</v>
      </c>
      <c r="H532" s="35">
        <f aca="true" t="shared" si="272" ref="H532:M532">H45+H177+H186+H214+H259+H369+H473+H490+H346</f>
        <v>214.2</v>
      </c>
      <c r="I532" s="35">
        <f t="shared" si="272"/>
        <v>278.2</v>
      </c>
      <c r="J532" s="35">
        <f t="shared" si="272"/>
        <v>377.4</v>
      </c>
      <c r="K532" s="35">
        <f t="shared" si="272"/>
        <v>220.5</v>
      </c>
      <c r="L532" s="35">
        <f t="shared" si="272"/>
        <v>1024.9</v>
      </c>
      <c r="M532" s="35">
        <f t="shared" si="272"/>
        <v>1061.4</v>
      </c>
      <c r="N532" s="31"/>
      <c r="O532" s="31"/>
    </row>
    <row r="533" spans="1:15" ht="16.5" customHeight="1" hidden="1">
      <c r="A533" s="56"/>
      <c r="B533" s="59"/>
      <c r="C533" s="59"/>
      <c r="D533" s="59"/>
      <c r="E533" s="59"/>
      <c r="F533" s="59"/>
      <c r="G533" s="35"/>
      <c r="H533" s="35"/>
      <c r="I533" s="35"/>
      <c r="J533" s="35"/>
      <c r="K533" s="35"/>
      <c r="L533" s="35"/>
      <c r="M533" s="35"/>
      <c r="N533" s="31"/>
      <c r="O533" s="31"/>
    </row>
    <row r="534" spans="1:15" ht="12.75" customHeight="1">
      <c r="A534" s="65" t="s">
        <v>9</v>
      </c>
      <c r="B534" s="59"/>
      <c r="C534" s="59"/>
      <c r="D534" s="59"/>
      <c r="E534" s="59"/>
      <c r="F534" s="59"/>
      <c r="G534" s="61">
        <f>H534+I534+J534+K534</f>
        <v>168798.5</v>
      </c>
      <c r="H534" s="61">
        <f aca="true" t="shared" si="273" ref="H534:M534">H18+H162+H182+H189+H231+H336+H343+H347+H442+H453+H493+H496</f>
        <v>27037.3</v>
      </c>
      <c r="I534" s="61">
        <f t="shared" si="273"/>
        <v>27624.299999999996</v>
      </c>
      <c r="J534" s="61">
        <f t="shared" si="273"/>
        <v>87079.1</v>
      </c>
      <c r="K534" s="61">
        <f t="shared" si="273"/>
        <v>27057.8</v>
      </c>
      <c r="L534" s="61">
        <f t="shared" si="273"/>
        <v>139394.4</v>
      </c>
      <c r="M534" s="61">
        <f t="shared" si="273"/>
        <v>90549.19999999998</v>
      </c>
      <c r="N534" s="31"/>
      <c r="O534" s="31"/>
    </row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</sheetData>
  <sheetProtection/>
  <mergeCells count="23">
    <mergeCell ref="C14:C15"/>
    <mergeCell ref="G13:M13"/>
    <mergeCell ref="A7:K7"/>
    <mergeCell ref="A13:A15"/>
    <mergeCell ref="B14:B15"/>
    <mergeCell ref="B13:F13"/>
    <mergeCell ref="F14:F15"/>
    <mergeCell ref="H14:K14"/>
    <mergeCell ref="K1:M1"/>
    <mergeCell ref="K2:M2"/>
    <mergeCell ref="K3:M3"/>
    <mergeCell ref="K4:M4"/>
    <mergeCell ref="A10:K10"/>
    <mergeCell ref="A8:K8"/>
    <mergeCell ref="A9:K9"/>
    <mergeCell ref="A6:K6"/>
    <mergeCell ref="O14:O15"/>
    <mergeCell ref="G14:G15"/>
    <mergeCell ref="L14:L15"/>
    <mergeCell ref="E14:E15"/>
    <mergeCell ref="D14:D15"/>
    <mergeCell ref="M14:M15"/>
    <mergeCell ref="N14:N15"/>
  </mergeCells>
  <printOptions horizontalCentered="1"/>
  <pageMargins left="0.2362204724409449" right="0.2362204724409449" top="0.3937007874015748" bottom="0.2755905511811024" header="0.15748031496062992" footer="0.1968503937007874"/>
  <pageSetup fitToHeight="0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2021-12-29T13:21:49Z</cp:lastPrinted>
  <dcterms:created xsi:type="dcterms:W3CDTF">2007-12-05T06:56:16Z</dcterms:created>
  <dcterms:modified xsi:type="dcterms:W3CDTF">2022-05-27T05:45:58Z</dcterms:modified>
  <cp:category/>
  <cp:version/>
  <cp:contentType/>
  <cp:contentStatus/>
</cp:coreProperties>
</file>